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6852" firstSheet="2" activeTab="2"/>
  </bookViews>
  <sheets>
    <sheet name="ПП ВАSIC " sheetId="1" r:id="rId1"/>
    <sheet name="ПП ВАSIC  200" sheetId="4" r:id="rId2"/>
    <sheet name="ФінМодель" sheetId="5" r:id="rId3"/>
  </sheets>
  <definedNames>
    <definedName name="_xlnm.Print_Area" localSheetId="2">ФінМодель!$A$1:$H$37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" l="1"/>
  <c r="E36" i="5"/>
  <c r="G36" i="5"/>
  <c r="C36" i="5"/>
  <c r="D35" i="5"/>
  <c r="E35" i="5"/>
  <c r="G35" i="5"/>
  <c r="C35" i="5"/>
  <c r="D9" i="5"/>
  <c r="C9" i="5"/>
  <c r="G30" i="5"/>
  <c r="G22" i="5"/>
  <c r="C22" i="5"/>
  <c r="G29" i="5"/>
  <c r="G28" i="5"/>
  <c r="G26" i="5"/>
  <c r="G16" i="5"/>
  <c r="G17" i="5" s="1"/>
  <c r="G14" i="5"/>
  <c r="D26" i="5"/>
  <c r="E26" i="5"/>
  <c r="C26" i="5"/>
  <c r="D28" i="5"/>
  <c r="E28" i="5"/>
  <c r="C28" i="5"/>
  <c r="D29" i="5"/>
  <c r="E29" i="5"/>
  <c r="C29" i="5"/>
  <c r="E22" i="5"/>
  <c r="D22" i="5"/>
  <c r="D14" i="5"/>
  <c r="E14" i="5"/>
  <c r="C14" i="5"/>
  <c r="C16" i="5"/>
  <c r="C17" i="5" s="1"/>
  <c r="C30" i="5"/>
  <c r="E16" i="5"/>
  <c r="E30" i="5"/>
  <c r="G31" i="5" l="1"/>
  <c r="G32" i="5" s="1"/>
  <c r="G33" i="5" s="1"/>
  <c r="C31" i="5"/>
  <c r="C32" i="5" s="1"/>
  <c r="C33" i="5" s="1"/>
  <c r="E31" i="5"/>
  <c r="E32" i="5" s="1"/>
  <c r="E33" i="5" s="1"/>
  <c r="E17" i="5"/>
  <c r="D30" i="5"/>
  <c r="D31" i="5" s="1"/>
  <c r="D16" i="5" l="1"/>
  <c r="D17" i="5" s="1"/>
  <c r="E49" i="4"/>
  <c r="D49" i="4"/>
  <c r="C49" i="4"/>
  <c r="E28" i="4"/>
  <c r="E29" i="4"/>
  <c r="D28" i="4"/>
  <c r="D29" i="4"/>
  <c r="C28" i="4"/>
  <c r="C29" i="4"/>
  <c r="E27" i="4"/>
  <c r="D27" i="4"/>
  <c r="C27" i="4"/>
  <c r="C18" i="4"/>
  <c r="C7" i="4"/>
  <c r="C20" i="4"/>
  <c r="C7" i="1"/>
  <c r="E51" i="4"/>
  <c r="E52" i="4"/>
  <c r="C51" i="4"/>
  <c r="C52" i="4"/>
  <c r="C53" i="4"/>
  <c r="D51" i="4"/>
  <c r="D52" i="4"/>
  <c r="D53" i="4"/>
  <c r="E53" i="4"/>
  <c r="D27" i="1"/>
  <c r="E27" i="1"/>
  <c r="C27" i="1"/>
  <c r="C18" i="1"/>
  <c r="C20" i="1"/>
  <c r="C28" i="1"/>
  <c r="C29" i="1"/>
  <c r="D28" i="1"/>
  <c r="D29" i="1"/>
  <c r="E28" i="1"/>
  <c r="E49" i="1"/>
  <c r="C49" i="1"/>
  <c r="D49" i="1"/>
  <c r="D51" i="1"/>
  <c r="E51" i="1"/>
  <c r="C51" i="1"/>
  <c r="E29" i="1"/>
  <c r="E52" i="1"/>
  <c r="E53" i="1"/>
  <c r="D52" i="1"/>
  <c r="D53" i="1"/>
  <c r="C52" i="1"/>
  <c r="C53" i="1"/>
  <c r="D32" i="5" l="1"/>
  <c r="D33" i="5" l="1"/>
</calcChain>
</file>

<file path=xl/sharedStrings.xml><?xml version="1.0" encoding="utf-8"?>
<sst xmlns="http://schemas.openxmlformats.org/spreadsheetml/2006/main" count="132" uniqueCount="82">
  <si>
    <t>Статья расходов :</t>
  </si>
  <si>
    <t>Сумма</t>
  </si>
  <si>
    <t>Рентабельность %</t>
  </si>
  <si>
    <t>Операционная деятельность :</t>
  </si>
  <si>
    <t>Площадь помещения</t>
  </si>
  <si>
    <t>min</t>
  </si>
  <si>
    <t>mid</t>
  </si>
  <si>
    <t>max</t>
  </si>
  <si>
    <t>Паушальный взнос, $</t>
  </si>
  <si>
    <t>Инвестиции в открытие итого, $:</t>
  </si>
  <si>
    <t>Ремонт помещения и интерьер, $</t>
  </si>
  <si>
    <t>Мебель технологическая и витрины,$</t>
  </si>
  <si>
    <t>Технологическое оборудование,$</t>
  </si>
  <si>
    <t>Реклама,$</t>
  </si>
  <si>
    <t>Закупка первого товарного запаса,S</t>
  </si>
  <si>
    <t>Валовая прибыль, грн.</t>
  </si>
  <si>
    <t>Себестоимость, грн.</t>
  </si>
  <si>
    <t>Вода питьевая, грн.</t>
  </si>
  <si>
    <t>Интернет, грн.</t>
  </si>
  <si>
    <t>Канцтовары, грн.</t>
  </si>
  <si>
    <t>Коммунальные услуги, грн.</t>
  </si>
  <si>
    <t>Мобильная связь,грн.</t>
  </si>
  <si>
    <t>Налоги по ЧП,грн.</t>
  </si>
  <si>
    <t>Охрана ,грн.</t>
  </si>
  <si>
    <t>Проезд/такси, грн.</t>
  </si>
  <si>
    <t>Рекламные материалы,грн.</t>
  </si>
  <si>
    <t>Ремонт оборудования,грн.</t>
  </si>
  <si>
    <t>Хоз. Нужды,грн.</t>
  </si>
  <si>
    <t>Списания по срокам,грн.</t>
  </si>
  <si>
    <t>ИТОГО,грн.</t>
  </si>
  <si>
    <t>Чистый финансовый результат,грн.</t>
  </si>
  <si>
    <t>Чистый финансовый результат, у.е.</t>
  </si>
  <si>
    <t>Заработная плата c учетом налогов, грн.</t>
  </si>
  <si>
    <t xml:space="preserve">Итоговый объем продаж, </t>
  </si>
  <si>
    <t>Роялти</t>
  </si>
  <si>
    <t>ИТОГО*, $</t>
  </si>
  <si>
    <t>* без учета затрат на первый  и последний аренды и комиссионные брокерам коммерческой недвижимости</t>
  </si>
  <si>
    <t>18-30 м2</t>
  </si>
  <si>
    <t>Объем продаж , грн.</t>
  </si>
  <si>
    <t>Финансовая модель "Перша Пекарня Твого Міста" (формат Вasic) для городов с населением  от 200 000 до 1  000 000 жителей</t>
  </si>
  <si>
    <t>Финансовая модель "Перша Пекарня Твого Міста" (формат Вasic) для городов с населением до 200 000 жителей</t>
  </si>
  <si>
    <t>Аренда за месяц, грн.**</t>
  </si>
  <si>
    <t>** Площадь помещения 24 кв.м.</t>
  </si>
  <si>
    <t>Окупаемость, месяцев</t>
  </si>
  <si>
    <t>Операційна діяльність</t>
  </si>
  <si>
    <t>Валовий прибуток, грн.</t>
  </si>
  <si>
    <t>Собівартість, грн.</t>
  </si>
  <si>
    <t>Рентабельність %</t>
  </si>
  <si>
    <t>Комунальні послуги, грн</t>
  </si>
  <si>
    <t>Інтернет на мобільний зв'язок, грн</t>
  </si>
  <si>
    <t>Система обліку &amp; CRM, грн</t>
  </si>
  <si>
    <t>Зарабітня плата з податками, грн</t>
  </si>
  <si>
    <t>Арендна плата за місяць, грн**</t>
  </si>
  <si>
    <t>Господарські потреби, грн</t>
  </si>
  <si>
    <t>Статті витрат :</t>
  </si>
  <si>
    <t>Загалом, чистий прибуток, грн</t>
  </si>
  <si>
    <t>Загалом, чистий прибуток, $</t>
  </si>
  <si>
    <t>план №1</t>
  </si>
  <si>
    <t>план №2</t>
  </si>
  <si>
    <t>план №3</t>
  </si>
  <si>
    <t>Об'єм продажу за місяць , грн.</t>
  </si>
  <si>
    <t>Об'єм продажу за день , грн.</t>
  </si>
  <si>
    <t>Реклама, грн - 0,5%</t>
  </si>
  <si>
    <t>Списання, грн - 0,5%</t>
  </si>
  <si>
    <t>Роялті, грн - 3%</t>
  </si>
  <si>
    <t>Обслуговування обладнання, грн - 0,4%</t>
  </si>
  <si>
    <t>Загалом, витрати, грн</t>
  </si>
  <si>
    <t>план Роялти 0%</t>
  </si>
  <si>
    <t>Паушальний внесок, $</t>
  </si>
  <si>
    <t>Разові інвестиції на відкриття</t>
  </si>
  <si>
    <t>New</t>
  </si>
  <si>
    <t>Обладнання, $</t>
  </si>
  <si>
    <t>Меблі та вітрини, $</t>
  </si>
  <si>
    <t>Перший товарний залишок, $</t>
  </si>
  <si>
    <t>Реклама, $</t>
  </si>
  <si>
    <t>Загалом, $</t>
  </si>
  <si>
    <t>*без урахування орендної плати за останній місяць</t>
  </si>
  <si>
    <r>
      <t xml:space="preserve">Повернення інвестицій </t>
    </r>
    <r>
      <rPr>
        <b/>
        <sz val="11"/>
        <color theme="0"/>
        <rFont val="Calibri"/>
        <family val="2"/>
        <charset val="204"/>
      </rPr>
      <t>˃˃ "New"</t>
    </r>
    <r>
      <rPr>
        <b/>
        <sz val="11"/>
        <color theme="0"/>
        <rFont val="Century Gothic"/>
        <family val="2"/>
        <charset val="204"/>
      </rPr>
      <t>, міс.</t>
    </r>
  </si>
  <si>
    <r>
      <t xml:space="preserve">Повернення інвестицій </t>
    </r>
    <r>
      <rPr>
        <b/>
        <sz val="11"/>
        <color theme="0"/>
        <rFont val="Calibri"/>
        <family val="2"/>
        <charset val="204"/>
      </rPr>
      <t>˃˃ "Не New"</t>
    </r>
    <r>
      <rPr>
        <b/>
        <sz val="11"/>
        <color theme="0"/>
        <rFont val="Century Gothic"/>
        <family val="2"/>
        <charset val="204"/>
      </rPr>
      <t>, міс.</t>
    </r>
  </si>
  <si>
    <t>Не New**</t>
  </si>
  <si>
    <t xml:space="preserve"> **використовуємо обладнання б/в з Європи та переобладнання меблів б/в</t>
  </si>
  <si>
    <t>Фінансова модель Klik Print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</si>
</sst>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b/>
      <sz val="12"/>
      <color theme="0"/>
      <name val="Century Gothic"/>
      <family val="2"/>
      <charset val="204"/>
    </font>
    <font>
      <b/>
      <sz val="11"/>
      <color theme="0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b/>
      <sz val="11"/>
      <color theme="0"/>
      <name val="Calibri"/>
      <family val="2"/>
      <charset val="204"/>
    </font>
    <font>
      <sz val="9"/>
      <color theme="1"/>
      <name val="Century Gothic"/>
      <family val="2"/>
      <charset val="204"/>
    </font>
    <font>
      <b/>
      <sz val="14"/>
      <color theme="0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2" borderId="0" xfId="0" applyNumberFormat="1" applyFill="1" applyAlignment="1">
      <alignment horizontal="right"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8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vertical="top"/>
    </xf>
    <xf numFmtId="2" fontId="3" fillId="0" borderId="0" xfId="0" applyNumberFormat="1" applyFont="1" applyAlignment="1">
      <alignment vertical="center" wrapText="1"/>
    </xf>
    <xf numFmtId="1" fontId="8" fillId="3" borderId="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76200</xdr:rowOff>
    </xdr:from>
    <xdr:to>
      <xdr:col>6</xdr:col>
      <xdr:colOff>1172295</xdr:colOff>
      <xdr:row>9</xdr:row>
      <xdr:rowOff>28575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54" t="27294" r="14054" b="26636"/>
        <a:stretch/>
      </xdr:blipFill>
      <xdr:spPr>
        <a:xfrm>
          <a:off x="5362575" y="485775"/>
          <a:ext cx="1839045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8" workbookViewId="0">
      <selection activeCell="I47" sqref="I47"/>
    </sheetView>
  </sheetViews>
  <sheetFormatPr defaultRowHeight="14.4" x14ac:dyDescent="0.3"/>
  <cols>
    <col min="1" max="1" width="9.109375" style="1"/>
    <col min="2" max="2" width="41.33203125" customWidth="1"/>
    <col min="3" max="3" width="15.33203125" style="11" customWidth="1"/>
    <col min="4" max="4" width="9" style="11" bestFit="1" customWidth="1"/>
    <col min="5" max="5" width="10.33203125" style="11" bestFit="1" customWidth="1"/>
  </cols>
  <sheetData>
    <row r="1" spans="1:5" ht="39.75" customHeight="1" x14ac:dyDescent="0.3">
      <c r="A1" s="57" t="s">
        <v>40</v>
      </c>
      <c r="B1" s="58"/>
      <c r="C1" s="58"/>
      <c r="D1" s="58"/>
      <c r="E1" s="58"/>
    </row>
    <row r="3" spans="1:5" x14ac:dyDescent="0.3">
      <c r="B3" t="s">
        <v>4</v>
      </c>
      <c r="C3" s="10" t="s">
        <v>37</v>
      </c>
      <c r="D3" s="10"/>
      <c r="E3" s="10"/>
    </row>
    <row r="5" spans="1:5" x14ac:dyDescent="0.3">
      <c r="B5" s="16" t="s">
        <v>8</v>
      </c>
      <c r="C5" s="18">
        <v>4000</v>
      </c>
      <c r="D5" s="18"/>
      <c r="E5" s="18"/>
    </row>
    <row r="7" spans="1:5" s="16" customFormat="1" x14ac:dyDescent="0.3">
      <c r="A7" s="17"/>
      <c r="B7" s="16" t="s">
        <v>9</v>
      </c>
      <c r="C7" s="18">
        <f>C9+C11+C13+C15</f>
        <v>15000</v>
      </c>
      <c r="D7" s="10"/>
      <c r="E7" s="10"/>
    </row>
    <row r="8" spans="1:5" ht="15" x14ac:dyDescent="0.25">
      <c r="C8" s="12"/>
    </row>
    <row r="9" spans="1:5" x14ac:dyDescent="0.3">
      <c r="B9" t="s">
        <v>10</v>
      </c>
      <c r="C9" s="12">
        <v>4000</v>
      </c>
    </row>
    <row r="10" spans="1:5" ht="15" x14ac:dyDescent="0.25">
      <c r="C10" s="12"/>
    </row>
    <row r="11" spans="1:5" x14ac:dyDescent="0.3">
      <c r="B11" t="s">
        <v>11</v>
      </c>
      <c r="C11" s="12">
        <v>3000</v>
      </c>
    </row>
    <row r="12" spans="1:5" ht="15" x14ac:dyDescent="0.25">
      <c r="C12" s="12"/>
    </row>
    <row r="13" spans="1:5" x14ac:dyDescent="0.3">
      <c r="B13" t="s">
        <v>12</v>
      </c>
      <c r="C13" s="20">
        <v>7000</v>
      </c>
    </row>
    <row r="14" spans="1:5" ht="15" x14ac:dyDescent="0.25">
      <c r="C14" s="12"/>
    </row>
    <row r="15" spans="1:5" x14ac:dyDescent="0.3">
      <c r="B15" t="s">
        <v>13</v>
      </c>
      <c r="C15" s="12">
        <v>1000</v>
      </c>
    </row>
    <row r="18" spans="1:5" x14ac:dyDescent="0.3">
      <c r="B18" s="16" t="s">
        <v>14</v>
      </c>
      <c r="C18" s="18">
        <f>30000/27</f>
        <v>1111.1111111111111</v>
      </c>
      <c r="D18" s="10"/>
      <c r="E18" s="10"/>
    </row>
    <row r="20" spans="1:5" ht="18" x14ac:dyDescent="0.35">
      <c r="B20" s="7" t="s">
        <v>35</v>
      </c>
      <c r="C20" s="15">
        <f>C7+C5+C18</f>
        <v>20111.111111111109</v>
      </c>
      <c r="D20" s="15"/>
      <c r="E20" s="15"/>
    </row>
    <row r="21" spans="1:5" ht="18.75" x14ac:dyDescent="0.3">
      <c r="B21" s="7"/>
      <c r="C21" s="15"/>
      <c r="D21" s="15"/>
      <c r="E21" s="15"/>
    </row>
    <row r="22" spans="1:5" ht="27.75" customHeight="1" x14ac:dyDescent="0.3">
      <c r="B22" s="55" t="s">
        <v>36</v>
      </c>
      <c r="C22" s="55"/>
      <c r="D22" s="56"/>
      <c r="E22" s="56"/>
    </row>
    <row r="24" spans="1:5" x14ac:dyDescent="0.3">
      <c r="B24" t="s">
        <v>3</v>
      </c>
    </row>
    <row r="25" spans="1:5" s="16" customFormat="1" ht="15" x14ac:dyDescent="0.25">
      <c r="A25" s="17"/>
      <c r="C25" s="10" t="s">
        <v>5</v>
      </c>
      <c r="D25" s="10" t="s">
        <v>6</v>
      </c>
      <c r="E25" s="10" t="s">
        <v>7</v>
      </c>
    </row>
    <row r="26" spans="1:5" x14ac:dyDescent="0.3">
      <c r="B26" t="s">
        <v>38</v>
      </c>
      <c r="C26" s="12">
        <v>210000</v>
      </c>
      <c r="D26" s="12">
        <v>230000</v>
      </c>
      <c r="E26" s="12">
        <v>250000</v>
      </c>
    </row>
    <row r="27" spans="1:5" x14ac:dyDescent="0.3">
      <c r="B27" t="s">
        <v>33</v>
      </c>
      <c r="C27" s="12">
        <f>C26</f>
        <v>210000</v>
      </c>
      <c r="D27" s="12">
        <f t="shared" ref="D27:E27" si="0">D26</f>
        <v>230000</v>
      </c>
      <c r="E27" s="12">
        <f t="shared" si="0"/>
        <v>250000</v>
      </c>
    </row>
    <row r="28" spans="1:5" x14ac:dyDescent="0.3">
      <c r="B28" t="s">
        <v>15</v>
      </c>
      <c r="C28" s="12">
        <f>C26*C30</f>
        <v>105000</v>
      </c>
      <c r="D28" s="12">
        <f>D26*D30</f>
        <v>115000</v>
      </c>
      <c r="E28" s="12">
        <f>E26*E30</f>
        <v>125000</v>
      </c>
    </row>
    <row r="29" spans="1:5" x14ac:dyDescent="0.3">
      <c r="B29" t="s">
        <v>16</v>
      </c>
      <c r="C29" s="12">
        <f>C26-C28</f>
        <v>105000</v>
      </c>
      <c r="D29" s="12">
        <f>D26-D28</f>
        <v>115000</v>
      </c>
      <c r="E29" s="12">
        <f>E26-E28</f>
        <v>125000</v>
      </c>
    </row>
    <row r="30" spans="1:5" ht="15.6" x14ac:dyDescent="0.3">
      <c r="B30" t="s">
        <v>2</v>
      </c>
      <c r="C30" s="13">
        <v>0.5</v>
      </c>
      <c r="D30" s="13">
        <v>0.5</v>
      </c>
      <c r="E30" s="13">
        <v>0.5</v>
      </c>
    </row>
    <row r="32" spans="1:5" s="8" customFormat="1" ht="15.6" x14ac:dyDescent="0.3">
      <c r="A32" s="9"/>
      <c r="B32" s="4" t="s">
        <v>0</v>
      </c>
      <c r="C32" s="14" t="s">
        <v>1</v>
      </c>
      <c r="D32" s="14" t="s">
        <v>1</v>
      </c>
      <c r="E32" s="14" t="s">
        <v>1</v>
      </c>
    </row>
    <row r="33" spans="2:5" x14ac:dyDescent="0.3">
      <c r="B33" s="1" t="s">
        <v>41</v>
      </c>
      <c r="C33" s="12">
        <v>18000</v>
      </c>
      <c r="D33" s="12">
        <v>18000</v>
      </c>
      <c r="E33" s="12">
        <v>18000</v>
      </c>
    </row>
    <row r="34" spans="2:5" x14ac:dyDescent="0.3">
      <c r="B34" s="1" t="s">
        <v>17</v>
      </c>
      <c r="C34" s="12">
        <v>350</v>
      </c>
      <c r="D34" s="12">
        <v>400</v>
      </c>
      <c r="E34" s="12">
        <v>700</v>
      </c>
    </row>
    <row r="35" spans="2:5" x14ac:dyDescent="0.3">
      <c r="B35" s="1" t="s">
        <v>32</v>
      </c>
      <c r="C35" s="12">
        <v>25000</v>
      </c>
      <c r="D35" s="12">
        <v>25000</v>
      </c>
      <c r="E35" s="12">
        <v>25000</v>
      </c>
    </row>
    <row r="36" spans="2:5" x14ac:dyDescent="0.3">
      <c r="B36" s="1" t="s">
        <v>18</v>
      </c>
      <c r="C36" s="12">
        <v>300</v>
      </c>
      <c r="D36" s="12">
        <v>300</v>
      </c>
      <c r="E36" s="12">
        <v>300</v>
      </c>
    </row>
    <row r="37" spans="2:5" x14ac:dyDescent="0.3">
      <c r="B37" s="1" t="s">
        <v>19</v>
      </c>
      <c r="C37" s="12">
        <v>300</v>
      </c>
      <c r="D37" s="12">
        <v>300</v>
      </c>
      <c r="E37" s="12">
        <v>300</v>
      </c>
    </row>
    <row r="38" spans="2:5" x14ac:dyDescent="0.3">
      <c r="B38" s="1" t="s">
        <v>20</v>
      </c>
      <c r="C38" s="12">
        <v>5000</v>
      </c>
      <c r="D38" s="12">
        <v>5000</v>
      </c>
      <c r="E38" s="12">
        <v>5000</v>
      </c>
    </row>
    <row r="39" spans="2:5" x14ac:dyDescent="0.3">
      <c r="B39" s="1" t="s">
        <v>21</v>
      </c>
      <c r="C39" s="12">
        <v>100</v>
      </c>
      <c r="D39" s="12">
        <v>100</v>
      </c>
      <c r="E39" s="12">
        <v>100</v>
      </c>
    </row>
    <row r="40" spans="2:5" x14ac:dyDescent="0.3">
      <c r="B40" s="2" t="s">
        <v>22</v>
      </c>
      <c r="C40" s="12">
        <v>2800</v>
      </c>
      <c r="D40" s="12">
        <v>2800</v>
      </c>
      <c r="E40" s="12">
        <v>2800</v>
      </c>
    </row>
    <row r="41" spans="2:5" x14ac:dyDescent="0.3">
      <c r="B41" s="1" t="s">
        <v>23</v>
      </c>
      <c r="C41" s="12">
        <v>350</v>
      </c>
      <c r="D41" s="12">
        <v>350</v>
      </c>
      <c r="E41" s="12">
        <v>350</v>
      </c>
    </row>
    <row r="42" spans="2:5" x14ac:dyDescent="0.3">
      <c r="B42" s="1" t="s">
        <v>24</v>
      </c>
      <c r="C42" s="12">
        <v>300</v>
      </c>
      <c r="D42" s="12">
        <v>300</v>
      </c>
      <c r="E42" s="12">
        <v>300</v>
      </c>
    </row>
    <row r="43" spans="2:5" x14ac:dyDescent="0.3">
      <c r="B43" s="1" t="s">
        <v>25</v>
      </c>
      <c r="C43" s="12">
        <v>1000</v>
      </c>
      <c r="D43" s="12">
        <v>1000</v>
      </c>
      <c r="E43" s="12">
        <v>1000</v>
      </c>
    </row>
    <row r="44" spans="2:5" x14ac:dyDescent="0.3">
      <c r="B44" s="1" t="s">
        <v>26</v>
      </c>
      <c r="C44" s="12">
        <v>500</v>
      </c>
      <c r="D44" s="12">
        <v>500</v>
      </c>
      <c r="E44" s="12">
        <v>500</v>
      </c>
    </row>
    <row r="45" spans="2:5" x14ac:dyDescent="0.3">
      <c r="B45" s="1" t="s">
        <v>27</v>
      </c>
      <c r="C45" s="12">
        <v>2000</v>
      </c>
      <c r="D45" s="12">
        <v>2000</v>
      </c>
      <c r="E45" s="12">
        <v>2000</v>
      </c>
    </row>
    <row r="46" spans="2:5" x14ac:dyDescent="0.3">
      <c r="B46" s="2" t="s">
        <v>28</v>
      </c>
      <c r="C46" s="12">
        <v>1500</v>
      </c>
      <c r="D46" s="12">
        <v>1500</v>
      </c>
      <c r="E46" s="12">
        <v>1500</v>
      </c>
    </row>
    <row r="47" spans="2:5" x14ac:dyDescent="0.3">
      <c r="B47" s="2" t="s">
        <v>34</v>
      </c>
      <c r="C47" s="12">
        <v>0</v>
      </c>
      <c r="D47" s="12">
        <v>0</v>
      </c>
      <c r="E47" s="12">
        <v>0</v>
      </c>
    </row>
    <row r="48" spans="2:5" x14ac:dyDescent="0.3">
      <c r="C48" s="12"/>
      <c r="D48" s="12"/>
      <c r="E48" s="12"/>
    </row>
    <row r="49" spans="1:5" s="3" customFormat="1" ht="15.6" x14ac:dyDescent="0.3">
      <c r="A49" s="5"/>
      <c r="B49" s="3" t="s">
        <v>29</v>
      </c>
      <c r="C49" s="19">
        <f>SUM(C33:C48)</f>
        <v>57500</v>
      </c>
      <c r="D49" s="19">
        <f>SUM(D33:D48)</f>
        <v>57550</v>
      </c>
      <c r="E49" s="19">
        <f>SUM(E33:E48)</f>
        <v>57850</v>
      </c>
    </row>
    <row r="50" spans="1:5" x14ac:dyDescent="0.3">
      <c r="C50" s="12"/>
      <c r="D50" s="12"/>
      <c r="E50" s="12"/>
    </row>
    <row r="51" spans="1:5" s="7" customFormat="1" ht="36" x14ac:dyDescent="0.35">
      <c r="A51" s="6"/>
      <c r="B51" s="21" t="s">
        <v>30</v>
      </c>
      <c r="C51" s="15">
        <f>C28-C49</f>
        <v>47500</v>
      </c>
      <c r="D51" s="15">
        <f>D28-D49</f>
        <v>57450</v>
      </c>
      <c r="E51" s="15">
        <f>E28-E49</f>
        <v>67150</v>
      </c>
    </row>
    <row r="52" spans="1:5" ht="36" x14ac:dyDescent="0.35">
      <c r="B52" s="21" t="s">
        <v>31</v>
      </c>
      <c r="C52" s="15">
        <f>C51/28</f>
        <v>1696.4285714285713</v>
      </c>
      <c r="D52" s="15">
        <f t="shared" ref="D52:E52" si="1">D51/28</f>
        <v>2051.7857142857142</v>
      </c>
      <c r="E52" s="15">
        <f t="shared" si="1"/>
        <v>2398.2142857142858</v>
      </c>
    </row>
    <row r="53" spans="1:5" ht="18" x14ac:dyDescent="0.35">
      <c r="B53" s="7" t="s">
        <v>43</v>
      </c>
      <c r="C53" s="15">
        <f>$C$20/C52</f>
        <v>11.854970760233918</v>
      </c>
      <c r="D53" s="15">
        <f>$C$20/D52</f>
        <v>9.8017599845276084</v>
      </c>
      <c r="E53" s="15">
        <f>$C$20/E52</f>
        <v>8.3858691155787195</v>
      </c>
    </row>
    <row r="56" spans="1:5" x14ac:dyDescent="0.3">
      <c r="B56" t="s">
        <v>42</v>
      </c>
    </row>
  </sheetData>
  <mergeCells count="2">
    <mergeCell ref="B22:E22"/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1" workbookViewId="0">
      <selection activeCell="G43" sqref="G43"/>
    </sheetView>
  </sheetViews>
  <sheetFormatPr defaultRowHeight="14.4" x14ac:dyDescent="0.3"/>
  <cols>
    <col min="1" max="1" width="9.109375" style="1"/>
    <col min="2" max="2" width="41.33203125" customWidth="1"/>
    <col min="3" max="3" width="15.33203125" style="11" customWidth="1"/>
    <col min="4" max="4" width="9" style="11" bestFit="1" customWidth="1"/>
    <col min="5" max="5" width="10.33203125" style="11" bestFit="1" customWidth="1"/>
  </cols>
  <sheetData>
    <row r="1" spans="1:5" ht="39.75" customHeight="1" x14ac:dyDescent="0.3">
      <c r="A1" s="57" t="s">
        <v>39</v>
      </c>
      <c r="B1" s="58"/>
      <c r="C1" s="58"/>
      <c r="D1" s="58"/>
      <c r="E1" s="58"/>
    </row>
    <row r="3" spans="1:5" x14ac:dyDescent="0.3">
      <c r="B3" t="s">
        <v>4</v>
      </c>
      <c r="C3" s="10" t="s">
        <v>37</v>
      </c>
      <c r="D3" s="10"/>
      <c r="E3" s="10"/>
    </row>
    <row r="5" spans="1:5" x14ac:dyDescent="0.3">
      <c r="B5" s="16" t="s">
        <v>8</v>
      </c>
      <c r="C5" s="18">
        <v>4000</v>
      </c>
      <c r="D5" s="18"/>
      <c r="E5" s="18"/>
    </row>
    <row r="7" spans="1:5" s="16" customFormat="1" x14ac:dyDescent="0.3">
      <c r="A7" s="17"/>
      <c r="B7" s="16" t="s">
        <v>9</v>
      </c>
      <c r="C7" s="18">
        <f>C9+C11+C13+C15</f>
        <v>15000</v>
      </c>
      <c r="D7" s="10"/>
      <c r="E7" s="10"/>
    </row>
    <row r="8" spans="1:5" ht="15" x14ac:dyDescent="0.25">
      <c r="C8" s="12"/>
    </row>
    <row r="9" spans="1:5" x14ac:dyDescent="0.3">
      <c r="B9" t="s">
        <v>10</v>
      </c>
      <c r="C9" s="12">
        <v>4000</v>
      </c>
    </row>
    <row r="10" spans="1:5" ht="15" x14ac:dyDescent="0.25">
      <c r="C10" s="12"/>
    </row>
    <row r="11" spans="1:5" x14ac:dyDescent="0.3">
      <c r="B11" t="s">
        <v>11</v>
      </c>
      <c r="C11" s="12">
        <v>3000</v>
      </c>
    </row>
    <row r="12" spans="1:5" ht="15" x14ac:dyDescent="0.25">
      <c r="C12" s="12"/>
    </row>
    <row r="13" spans="1:5" x14ac:dyDescent="0.3">
      <c r="B13" t="s">
        <v>12</v>
      </c>
      <c r="C13" s="20">
        <v>7000</v>
      </c>
    </row>
    <row r="14" spans="1:5" ht="15" x14ac:dyDescent="0.25">
      <c r="C14" s="12"/>
    </row>
    <row r="15" spans="1:5" x14ac:dyDescent="0.3">
      <c r="B15" t="s">
        <v>13</v>
      </c>
      <c r="C15" s="12">
        <v>1000</v>
      </c>
    </row>
    <row r="18" spans="1:5" x14ac:dyDescent="0.3">
      <c r="B18" s="16" t="s">
        <v>14</v>
      </c>
      <c r="C18" s="18">
        <f>30000/27</f>
        <v>1111.1111111111111</v>
      </c>
      <c r="D18" s="10"/>
      <c r="E18" s="10"/>
    </row>
    <row r="20" spans="1:5" ht="18" x14ac:dyDescent="0.35">
      <c r="B20" s="7" t="s">
        <v>35</v>
      </c>
      <c r="C20" s="15">
        <f>C7+C5+C18</f>
        <v>20111.111111111109</v>
      </c>
      <c r="D20" s="15"/>
      <c r="E20" s="15"/>
    </row>
    <row r="21" spans="1:5" ht="18.75" x14ac:dyDescent="0.3">
      <c r="B21" s="7"/>
      <c r="C21" s="15"/>
      <c r="D21" s="15"/>
      <c r="E21" s="15"/>
    </row>
    <row r="22" spans="1:5" ht="27.75" customHeight="1" x14ac:dyDescent="0.3">
      <c r="B22" s="55" t="s">
        <v>36</v>
      </c>
      <c r="C22" s="55"/>
      <c r="D22" s="56"/>
      <c r="E22" s="56"/>
    </row>
    <row r="24" spans="1:5" x14ac:dyDescent="0.3">
      <c r="B24" t="s">
        <v>3</v>
      </c>
    </row>
    <row r="25" spans="1:5" s="16" customFormat="1" ht="15" x14ac:dyDescent="0.25">
      <c r="A25" s="17"/>
      <c r="C25" s="10" t="s">
        <v>5</v>
      </c>
      <c r="D25" s="10" t="s">
        <v>6</v>
      </c>
      <c r="E25" s="10" t="s">
        <v>7</v>
      </c>
    </row>
    <row r="26" spans="1:5" x14ac:dyDescent="0.3">
      <c r="B26" t="s">
        <v>38</v>
      </c>
      <c r="C26" s="12">
        <v>240000</v>
      </c>
      <c r="D26" s="12">
        <v>260000</v>
      </c>
      <c r="E26" s="12">
        <v>300000</v>
      </c>
    </row>
    <row r="27" spans="1:5" x14ac:dyDescent="0.3">
      <c r="B27" t="s">
        <v>33</v>
      </c>
      <c r="C27" s="12">
        <f>C26</f>
        <v>240000</v>
      </c>
      <c r="D27" s="12">
        <f t="shared" ref="D27:E27" si="0">D26</f>
        <v>260000</v>
      </c>
      <c r="E27" s="12">
        <f t="shared" si="0"/>
        <v>300000</v>
      </c>
    </row>
    <row r="28" spans="1:5" x14ac:dyDescent="0.3">
      <c r="B28" t="s">
        <v>15</v>
      </c>
      <c r="C28" s="12">
        <f>C26*C30</f>
        <v>120000</v>
      </c>
      <c r="D28" s="12">
        <f>D26*D30</f>
        <v>130000</v>
      </c>
      <c r="E28" s="12">
        <f>E26*E30</f>
        <v>150000</v>
      </c>
    </row>
    <row r="29" spans="1:5" x14ac:dyDescent="0.3">
      <c r="B29" t="s">
        <v>16</v>
      </c>
      <c r="C29" s="12">
        <f>C26-C28</f>
        <v>120000</v>
      </c>
      <c r="D29" s="12">
        <f>D26-D28</f>
        <v>130000</v>
      </c>
      <c r="E29" s="12">
        <f>E26-E28</f>
        <v>150000</v>
      </c>
    </row>
    <row r="30" spans="1:5" ht="15.6" x14ac:dyDescent="0.3">
      <c r="B30" t="s">
        <v>2</v>
      </c>
      <c r="C30" s="13">
        <v>0.5</v>
      </c>
      <c r="D30" s="13">
        <v>0.5</v>
      </c>
      <c r="E30" s="13">
        <v>0.5</v>
      </c>
    </row>
    <row r="32" spans="1:5" s="8" customFormat="1" ht="15.6" x14ac:dyDescent="0.3">
      <c r="A32" s="9"/>
      <c r="B32" s="4" t="s">
        <v>0</v>
      </c>
      <c r="C32" s="14" t="s">
        <v>1</v>
      </c>
      <c r="D32" s="14" t="s">
        <v>1</v>
      </c>
      <c r="E32" s="14" t="s">
        <v>1</v>
      </c>
    </row>
    <row r="33" spans="2:5" x14ac:dyDescent="0.3">
      <c r="B33" s="1" t="s">
        <v>41</v>
      </c>
      <c r="C33" s="12">
        <v>24000</v>
      </c>
      <c r="D33" s="12">
        <v>26000</v>
      </c>
      <c r="E33" s="12">
        <v>30000</v>
      </c>
    </row>
    <row r="34" spans="2:5" x14ac:dyDescent="0.3">
      <c r="B34" s="1" t="s">
        <v>17</v>
      </c>
      <c r="C34" s="12">
        <v>350</v>
      </c>
      <c r="D34" s="12">
        <v>400</v>
      </c>
      <c r="E34" s="12">
        <v>700</v>
      </c>
    </row>
    <row r="35" spans="2:5" x14ac:dyDescent="0.3">
      <c r="B35" s="1" t="s">
        <v>32</v>
      </c>
      <c r="C35" s="12">
        <v>30000</v>
      </c>
      <c r="D35" s="12">
        <v>30000</v>
      </c>
      <c r="E35" s="12">
        <v>30000</v>
      </c>
    </row>
    <row r="36" spans="2:5" x14ac:dyDescent="0.3">
      <c r="B36" s="1" t="s">
        <v>18</v>
      </c>
      <c r="C36" s="12">
        <v>300</v>
      </c>
      <c r="D36" s="12">
        <v>300</v>
      </c>
      <c r="E36" s="12">
        <v>300</v>
      </c>
    </row>
    <row r="37" spans="2:5" x14ac:dyDescent="0.3">
      <c r="B37" s="1" t="s">
        <v>19</v>
      </c>
      <c r="C37" s="12">
        <v>300</v>
      </c>
      <c r="D37" s="12">
        <v>300</v>
      </c>
      <c r="E37" s="12">
        <v>300</v>
      </c>
    </row>
    <row r="38" spans="2:5" x14ac:dyDescent="0.3">
      <c r="B38" s="1" t="s">
        <v>20</v>
      </c>
      <c r="C38" s="12">
        <v>7000</v>
      </c>
      <c r="D38" s="12">
        <v>7000</v>
      </c>
      <c r="E38" s="12">
        <v>7000</v>
      </c>
    </row>
    <row r="39" spans="2:5" x14ac:dyDescent="0.3">
      <c r="B39" s="1" t="s">
        <v>21</v>
      </c>
      <c r="C39" s="12">
        <v>100</v>
      </c>
      <c r="D39" s="12">
        <v>100</v>
      </c>
      <c r="E39" s="12">
        <v>100</v>
      </c>
    </row>
    <row r="40" spans="2:5" x14ac:dyDescent="0.3">
      <c r="B40" s="2" t="s">
        <v>22</v>
      </c>
      <c r="C40" s="12">
        <v>2800</v>
      </c>
      <c r="D40" s="12">
        <v>2800</v>
      </c>
      <c r="E40" s="12">
        <v>2800</v>
      </c>
    </row>
    <row r="41" spans="2:5" x14ac:dyDescent="0.3">
      <c r="B41" s="1" t="s">
        <v>23</v>
      </c>
      <c r="C41" s="12">
        <v>350</v>
      </c>
      <c r="D41" s="12">
        <v>350</v>
      </c>
      <c r="E41" s="12">
        <v>350</v>
      </c>
    </row>
    <row r="42" spans="2:5" x14ac:dyDescent="0.3">
      <c r="B42" s="1" t="s">
        <v>24</v>
      </c>
      <c r="C42" s="12">
        <v>300</v>
      </c>
      <c r="D42" s="12">
        <v>300</v>
      </c>
      <c r="E42" s="12">
        <v>300</v>
      </c>
    </row>
    <row r="43" spans="2:5" x14ac:dyDescent="0.3">
      <c r="B43" s="1" t="s">
        <v>25</v>
      </c>
      <c r="C43" s="12">
        <v>1000</v>
      </c>
      <c r="D43" s="12">
        <v>1000</v>
      </c>
      <c r="E43" s="12">
        <v>1000</v>
      </c>
    </row>
    <row r="44" spans="2:5" x14ac:dyDescent="0.3">
      <c r="B44" s="1" t="s">
        <v>26</v>
      </c>
      <c r="C44" s="12">
        <v>500</v>
      </c>
      <c r="D44" s="12">
        <v>500</v>
      </c>
      <c r="E44" s="12">
        <v>500</v>
      </c>
    </row>
    <row r="45" spans="2:5" x14ac:dyDescent="0.3">
      <c r="B45" s="1" t="s">
        <v>27</v>
      </c>
      <c r="C45" s="12">
        <v>2000</v>
      </c>
      <c r="D45" s="12">
        <v>2000</v>
      </c>
      <c r="E45" s="12">
        <v>2000</v>
      </c>
    </row>
    <row r="46" spans="2:5" x14ac:dyDescent="0.3">
      <c r="B46" s="2" t="s">
        <v>28</v>
      </c>
      <c r="C46" s="12">
        <v>1500</v>
      </c>
      <c r="D46" s="12">
        <v>1500</v>
      </c>
      <c r="E46" s="12">
        <v>1500</v>
      </c>
    </row>
    <row r="47" spans="2:5" x14ac:dyDescent="0.3">
      <c r="B47" s="2" t="s">
        <v>34</v>
      </c>
      <c r="C47" s="12">
        <v>0</v>
      </c>
      <c r="D47" s="12">
        <v>0</v>
      </c>
      <c r="E47" s="12">
        <v>0</v>
      </c>
    </row>
    <row r="48" spans="2:5" x14ac:dyDescent="0.3">
      <c r="C48" s="12"/>
      <c r="D48" s="12"/>
      <c r="E48" s="12"/>
    </row>
    <row r="49" spans="1:5" s="3" customFormat="1" ht="15.6" x14ac:dyDescent="0.3">
      <c r="A49" s="5"/>
      <c r="B49" s="3" t="s">
        <v>29</v>
      </c>
      <c r="C49" s="19">
        <f>SUM(C33:C48)</f>
        <v>70500</v>
      </c>
      <c r="D49" s="19">
        <f>SUM(D33:D48)</f>
        <v>72550</v>
      </c>
      <c r="E49" s="19">
        <f>SUM(E33:E48)</f>
        <v>76850</v>
      </c>
    </row>
    <row r="50" spans="1:5" x14ac:dyDescent="0.3">
      <c r="C50" s="12"/>
      <c r="D50" s="12"/>
      <c r="E50" s="12"/>
    </row>
    <row r="51" spans="1:5" s="7" customFormat="1" ht="36" x14ac:dyDescent="0.35">
      <c r="A51" s="6"/>
      <c r="B51" s="21" t="s">
        <v>30</v>
      </c>
      <c r="C51" s="15">
        <f>C28-C49</f>
        <v>49500</v>
      </c>
      <c r="D51" s="15">
        <f>D28-D49</f>
        <v>57450</v>
      </c>
      <c r="E51" s="15">
        <f>E28-E49</f>
        <v>73150</v>
      </c>
    </row>
    <row r="52" spans="1:5" ht="36" x14ac:dyDescent="0.35">
      <c r="B52" s="21" t="s">
        <v>31</v>
      </c>
      <c r="C52" s="15">
        <f>C51/28</f>
        <v>1767.8571428571429</v>
      </c>
      <c r="D52" s="15">
        <f t="shared" ref="D52:E52" si="1">D51/28</f>
        <v>2051.7857142857142</v>
      </c>
      <c r="E52" s="15">
        <f t="shared" si="1"/>
        <v>2612.5</v>
      </c>
    </row>
    <row r="53" spans="1:5" ht="18" x14ac:dyDescent="0.35">
      <c r="B53" s="7" t="s">
        <v>43</v>
      </c>
      <c r="C53" s="15">
        <f>$C$20/C52</f>
        <v>11.375982042648708</v>
      </c>
      <c r="D53" s="15">
        <f>$C$20/D52</f>
        <v>9.8017599845276084</v>
      </c>
      <c r="E53" s="15">
        <f>$C$20/E52</f>
        <v>7.6980329611908553</v>
      </c>
    </row>
    <row r="55" spans="1:5" x14ac:dyDescent="0.3">
      <c r="B55" t="s">
        <v>42</v>
      </c>
    </row>
  </sheetData>
  <mergeCells count="2">
    <mergeCell ref="B22:E22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="70" zoomScaleNormal="80" zoomScaleSheetLayoutView="70" workbookViewId="0">
      <selection activeCell="L33" sqref="L33"/>
    </sheetView>
  </sheetViews>
  <sheetFormatPr defaultRowHeight="14.4" x14ac:dyDescent="0.3"/>
  <cols>
    <col min="1" max="1" width="1.5546875" style="1" customWidth="1"/>
    <col min="2" max="2" width="44.44140625" customWidth="1"/>
    <col min="3" max="3" width="12" style="11" customWidth="1"/>
    <col min="4" max="4" width="12.33203125" style="11" customWidth="1"/>
    <col min="5" max="5" width="12.6640625" style="11" customWidth="1"/>
    <col min="6" max="6" width="2.33203125" customWidth="1"/>
    <col min="7" max="7" width="17.21875" customWidth="1"/>
    <col min="8" max="8" width="1.88671875" customWidth="1"/>
    <col min="10" max="10" width="17.77734375" bestFit="1" customWidth="1"/>
  </cols>
  <sheetData>
    <row r="1" spans="1:12" ht="18" x14ac:dyDescent="0.3">
      <c r="A1" s="50"/>
      <c r="B1" s="59" t="s">
        <v>81</v>
      </c>
      <c r="C1" s="59"/>
      <c r="D1" s="59"/>
      <c r="E1" s="59"/>
      <c r="F1" s="59"/>
      <c r="G1" s="59"/>
    </row>
    <row r="2" spans="1:12" x14ac:dyDescent="0.3">
      <c r="B2" s="41"/>
      <c r="C2" s="42"/>
      <c r="D2" s="42"/>
      <c r="E2" s="42"/>
      <c r="K2" s="24"/>
      <c r="L2" s="24"/>
    </row>
    <row r="3" spans="1:12" ht="14.4" customHeight="1" x14ac:dyDescent="0.3">
      <c r="B3" s="45" t="s">
        <v>69</v>
      </c>
      <c r="C3" s="46" t="s">
        <v>79</v>
      </c>
      <c r="D3" s="46" t="s">
        <v>70</v>
      </c>
      <c r="E3" s="43"/>
      <c r="K3" s="8"/>
      <c r="L3" s="24"/>
    </row>
    <row r="4" spans="1:12" x14ac:dyDescent="0.3">
      <c r="B4" s="27" t="s">
        <v>68</v>
      </c>
      <c r="C4" s="28">
        <v>2000</v>
      </c>
      <c r="D4" s="28">
        <v>2000</v>
      </c>
      <c r="E4" s="44"/>
      <c r="K4" s="24"/>
      <c r="L4" s="8"/>
    </row>
    <row r="5" spans="1:12" x14ac:dyDescent="0.3">
      <c r="B5" s="27" t="s">
        <v>71</v>
      </c>
      <c r="C5" s="28">
        <v>5500</v>
      </c>
      <c r="D5" s="28">
        <v>12100</v>
      </c>
      <c r="E5" s="43"/>
      <c r="K5" s="24"/>
      <c r="L5" s="8"/>
    </row>
    <row r="6" spans="1:12" s="16" customFormat="1" x14ac:dyDescent="0.3">
      <c r="A6" s="17"/>
      <c r="B6" s="27" t="s">
        <v>72</v>
      </c>
      <c r="C6" s="28">
        <v>1700</v>
      </c>
      <c r="D6" s="28">
        <v>4000</v>
      </c>
      <c r="E6" s="42"/>
      <c r="J6" s="23"/>
      <c r="L6" s="26"/>
    </row>
    <row r="7" spans="1:12" x14ac:dyDescent="0.3">
      <c r="B7" s="27" t="s">
        <v>73</v>
      </c>
      <c r="C7" s="28">
        <v>1500</v>
      </c>
      <c r="D7" s="28">
        <v>1500</v>
      </c>
      <c r="E7" s="43"/>
      <c r="K7" s="24"/>
      <c r="L7" s="8"/>
    </row>
    <row r="8" spans="1:12" x14ac:dyDescent="0.3">
      <c r="B8" s="27" t="s">
        <v>74</v>
      </c>
      <c r="C8" s="28">
        <v>300</v>
      </c>
      <c r="D8" s="28">
        <v>300</v>
      </c>
      <c r="E8" s="43"/>
      <c r="K8" s="24"/>
      <c r="L8" s="8"/>
    </row>
    <row r="9" spans="1:12" x14ac:dyDescent="0.3">
      <c r="B9" s="27" t="s">
        <v>75</v>
      </c>
      <c r="C9" s="28">
        <f>SUM(C4:C8)</f>
        <v>11000</v>
      </c>
      <c r="D9" s="28">
        <f>SUM(D4:D8)</f>
        <v>19900</v>
      </c>
      <c r="E9" s="43"/>
      <c r="K9" s="24"/>
      <c r="L9" s="8"/>
    </row>
    <row r="10" spans="1:12" x14ac:dyDescent="0.3">
      <c r="B10" s="48" t="s">
        <v>76</v>
      </c>
      <c r="C10" s="47"/>
      <c r="D10" s="47"/>
      <c r="E10" s="43"/>
      <c r="K10" s="24"/>
      <c r="L10" s="8"/>
    </row>
    <row r="11" spans="1:12" x14ac:dyDescent="0.3">
      <c r="B11" s="49" t="s">
        <v>80</v>
      </c>
      <c r="C11" s="47"/>
      <c r="D11" s="47"/>
      <c r="E11" s="43"/>
      <c r="K11" s="24"/>
      <c r="L11" s="8"/>
    </row>
    <row r="12" spans="1:12" x14ac:dyDescent="0.3">
      <c r="K12" s="25"/>
      <c r="L12" s="25"/>
    </row>
    <row r="13" spans="1:12" x14ac:dyDescent="0.3">
      <c r="B13" s="36" t="s">
        <v>44</v>
      </c>
      <c r="C13" s="36" t="s">
        <v>57</v>
      </c>
      <c r="D13" s="36" t="s">
        <v>58</v>
      </c>
      <c r="E13" s="36" t="s">
        <v>59</v>
      </c>
      <c r="F13" s="11"/>
      <c r="G13" s="36" t="s">
        <v>67</v>
      </c>
    </row>
    <row r="14" spans="1:12" x14ac:dyDescent="0.3">
      <c r="B14" s="27" t="s">
        <v>61</v>
      </c>
      <c r="C14" s="28">
        <f>C15/30</f>
        <v>2666.6666666666665</v>
      </c>
      <c r="D14" s="28">
        <f t="shared" ref="D14:G14" si="0">D15/30</f>
        <v>3666.6666666666665</v>
      </c>
      <c r="E14" s="28">
        <f t="shared" si="0"/>
        <v>4666.666666666667</v>
      </c>
      <c r="F14" s="12"/>
      <c r="G14" s="28">
        <f t="shared" si="0"/>
        <v>2000</v>
      </c>
      <c r="K14" s="24"/>
      <c r="L14" s="24"/>
    </row>
    <row r="15" spans="1:12" x14ac:dyDescent="0.3">
      <c r="B15" s="27" t="s">
        <v>60</v>
      </c>
      <c r="C15" s="28">
        <v>80000</v>
      </c>
      <c r="D15" s="28">
        <v>110000</v>
      </c>
      <c r="E15" s="28">
        <v>140000</v>
      </c>
      <c r="F15" s="12"/>
      <c r="G15" s="28">
        <v>60000</v>
      </c>
      <c r="K15" s="8"/>
      <c r="L15" s="24"/>
    </row>
    <row r="16" spans="1:12" x14ac:dyDescent="0.3">
      <c r="B16" s="27" t="s">
        <v>45</v>
      </c>
      <c r="C16" s="28">
        <f>C15*C18</f>
        <v>48000</v>
      </c>
      <c r="D16" s="28">
        <f>D15*D18</f>
        <v>66000</v>
      </c>
      <c r="E16" s="28">
        <f>E15*E18</f>
        <v>84000</v>
      </c>
      <c r="F16" s="12"/>
      <c r="G16" s="28">
        <f>G15*G18</f>
        <v>36000</v>
      </c>
      <c r="K16" s="24"/>
      <c r="L16" s="8"/>
    </row>
    <row r="17" spans="1:12" x14ac:dyDescent="0.3">
      <c r="B17" s="27" t="s">
        <v>46</v>
      </c>
      <c r="C17" s="28">
        <f>C15-C16</f>
        <v>32000</v>
      </c>
      <c r="D17" s="28">
        <f>D15-D16</f>
        <v>44000</v>
      </c>
      <c r="E17" s="28">
        <f>E15-E16</f>
        <v>56000</v>
      </c>
      <c r="F17" s="12"/>
      <c r="G17" s="28">
        <f>G15-G16</f>
        <v>24000</v>
      </c>
      <c r="K17" s="24"/>
      <c r="L17" s="8"/>
    </row>
    <row r="18" spans="1:12" ht="15.6" x14ac:dyDescent="0.3">
      <c r="B18" s="27" t="s">
        <v>47</v>
      </c>
      <c r="C18" s="29">
        <v>0.6</v>
      </c>
      <c r="D18" s="29">
        <v>0.6</v>
      </c>
      <c r="E18" s="29">
        <v>0.6</v>
      </c>
      <c r="F18" s="13"/>
      <c r="G18" s="29">
        <v>0.6</v>
      </c>
      <c r="J18" s="23"/>
      <c r="K18" s="16"/>
      <c r="L18" s="26"/>
    </row>
    <row r="19" spans="1:12" ht="7.8" customHeight="1" x14ac:dyDescent="0.3">
      <c r="C19" s="8"/>
      <c r="D19" s="8"/>
      <c r="E19" s="8"/>
      <c r="F19" s="11"/>
      <c r="G19" s="8"/>
      <c r="K19" s="24"/>
      <c r="L19" s="8"/>
    </row>
    <row r="20" spans="1:12" s="8" customFormat="1" ht="15.6" x14ac:dyDescent="0.3">
      <c r="A20" s="9"/>
      <c r="B20" s="34" t="s">
        <v>54</v>
      </c>
      <c r="C20" s="36" t="s">
        <v>57</v>
      </c>
      <c r="D20" s="36" t="s">
        <v>58</v>
      </c>
      <c r="E20" s="36" t="s">
        <v>59</v>
      </c>
      <c r="F20" s="14"/>
      <c r="G20" s="36" t="s">
        <v>59</v>
      </c>
      <c r="J20"/>
      <c r="K20" s="24"/>
    </row>
    <row r="21" spans="1:12" x14ac:dyDescent="0.3">
      <c r="B21" s="27" t="s">
        <v>52</v>
      </c>
      <c r="C21" s="32">
        <v>7000</v>
      </c>
      <c r="D21" s="28">
        <v>7000</v>
      </c>
      <c r="E21" s="28">
        <v>7000</v>
      </c>
      <c r="F21" s="22"/>
      <c r="G21" s="28">
        <v>7000</v>
      </c>
      <c r="K21" s="24"/>
      <c r="L21" s="8"/>
    </row>
    <row r="22" spans="1:12" x14ac:dyDescent="0.3">
      <c r="B22" s="30" t="s">
        <v>51</v>
      </c>
      <c r="C22" s="28">
        <f>C15*0.09+11000</f>
        <v>18200</v>
      </c>
      <c r="D22" s="28">
        <f>D15*0.1+11000</f>
        <v>22000</v>
      </c>
      <c r="E22" s="28">
        <f>E15*0.11+11000</f>
        <v>26400</v>
      </c>
      <c r="F22" s="12"/>
      <c r="G22" s="28">
        <f>G15*0.09+11000</f>
        <v>16400</v>
      </c>
      <c r="K22" s="24"/>
      <c r="L22" s="8"/>
    </row>
    <row r="23" spans="1:12" x14ac:dyDescent="0.3">
      <c r="B23" s="31" t="s">
        <v>48</v>
      </c>
      <c r="C23" s="38">
        <v>300</v>
      </c>
      <c r="D23" s="32">
        <v>400</v>
      </c>
      <c r="E23" s="32">
        <v>500</v>
      </c>
      <c r="F23" s="12"/>
      <c r="G23" s="32">
        <v>300</v>
      </c>
      <c r="K23" s="24"/>
      <c r="L23" s="8"/>
    </row>
    <row r="24" spans="1:12" x14ac:dyDescent="0.3">
      <c r="B24" s="31" t="s">
        <v>49</v>
      </c>
      <c r="C24" s="38">
        <v>450</v>
      </c>
      <c r="D24" s="32">
        <v>450</v>
      </c>
      <c r="E24" s="32">
        <v>450</v>
      </c>
      <c r="F24" s="12"/>
      <c r="G24" s="32">
        <v>450</v>
      </c>
      <c r="K24" s="24"/>
      <c r="L24" s="8"/>
    </row>
    <row r="25" spans="1:12" x14ac:dyDescent="0.3">
      <c r="B25" s="31" t="s">
        <v>50</v>
      </c>
      <c r="C25" s="38">
        <v>600</v>
      </c>
      <c r="D25" s="32">
        <v>600</v>
      </c>
      <c r="E25" s="32">
        <v>600</v>
      </c>
      <c r="F25" s="12"/>
      <c r="G25" s="32">
        <v>600</v>
      </c>
      <c r="K25" s="24"/>
      <c r="L25" s="8"/>
    </row>
    <row r="26" spans="1:12" x14ac:dyDescent="0.3">
      <c r="B26" s="31" t="s">
        <v>65</v>
      </c>
      <c r="C26" s="38">
        <f>C15*0.004</f>
        <v>320</v>
      </c>
      <c r="D26" s="38">
        <f t="shared" ref="D26:E26" si="1">D15*0.004</f>
        <v>440</v>
      </c>
      <c r="E26" s="38">
        <f t="shared" si="1"/>
        <v>560</v>
      </c>
      <c r="F26" s="12"/>
      <c r="G26" s="38">
        <f t="shared" ref="G26" si="2">G15*0.004</f>
        <v>240</v>
      </c>
      <c r="K26" s="24"/>
      <c r="L26" s="8"/>
    </row>
    <row r="27" spans="1:12" x14ac:dyDescent="0.3">
      <c r="B27" s="31" t="s">
        <v>53</v>
      </c>
      <c r="C27" s="38">
        <v>150</v>
      </c>
      <c r="D27" s="33">
        <v>150</v>
      </c>
      <c r="E27" s="33">
        <v>150</v>
      </c>
      <c r="F27" s="12"/>
      <c r="G27" s="33">
        <v>150</v>
      </c>
      <c r="K27" s="24"/>
      <c r="L27" s="8"/>
    </row>
    <row r="28" spans="1:12" x14ac:dyDescent="0.3">
      <c r="B28" s="31" t="s">
        <v>63</v>
      </c>
      <c r="C28" s="38">
        <f>C15*0.005</f>
        <v>400</v>
      </c>
      <c r="D28" s="38">
        <f t="shared" ref="D28:E28" si="3">D15*0.005</f>
        <v>550</v>
      </c>
      <c r="E28" s="38">
        <f t="shared" si="3"/>
        <v>700</v>
      </c>
      <c r="F28" s="12"/>
      <c r="G28" s="38">
        <f t="shared" ref="G28" si="4">G15*0.005</f>
        <v>300</v>
      </c>
      <c r="K28" s="24"/>
      <c r="L28" s="8"/>
    </row>
    <row r="29" spans="1:12" x14ac:dyDescent="0.3">
      <c r="B29" s="31" t="s">
        <v>62</v>
      </c>
      <c r="C29" s="38">
        <f>C15*0.005</f>
        <v>400</v>
      </c>
      <c r="D29" s="38">
        <f t="shared" ref="D29:E29" si="5">D15*0.005</f>
        <v>550</v>
      </c>
      <c r="E29" s="38">
        <f t="shared" si="5"/>
        <v>700</v>
      </c>
      <c r="F29" s="12"/>
      <c r="G29" s="38">
        <f t="shared" ref="G29" si="6">G15*0.005</f>
        <v>300</v>
      </c>
      <c r="K29" s="24"/>
      <c r="L29" s="8"/>
    </row>
    <row r="30" spans="1:12" x14ac:dyDescent="0.3">
      <c r="B30" s="31" t="s">
        <v>64</v>
      </c>
      <c r="C30" s="28">
        <f>C15*0.03</f>
        <v>2400</v>
      </c>
      <c r="D30" s="28">
        <f>D15*0.03</f>
        <v>3300</v>
      </c>
      <c r="E30" s="28">
        <f>E15*0.03</f>
        <v>4200</v>
      </c>
      <c r="F30" s="12"/>
      <c r="G30" s="28">
        <f>G15*0</f>
        <v>0</v>
      </c>
      <c r="K30" s="24"/>
      <c r="L30" s="8"/>
    </row>
    <row r="31" spans="1:12" x14ac:dyDescent="0.3">
      <c r="B31" s="35" t="s">
        <v>66</v>
      </c>
      <c r="C31" s="37">
        <f>SUM(C21:C30)</f>
        <v>30220</v>
      </c>
      <c r="D31" s="40">
        <f>SUM(D21:D30)</f>
        <v>35440</v>
      </c>
      <c r="E31" s="40">
        <f>SUM(E21:E30)</f>
        <v>41260</v>
      </c>
      <c r="F31" s="12"/>
      <c r="G31" s="40">
        <f>SUM(G21:G30)</f>
        <v>25740</v>
      </c>
      <c r="K31" s="24"/>
      <c r="L31" s="8"/>
    </row>
    <row r="32" spans="1:12" x14ac:dyDescent="0.3">
      <c r="B32" s="35" t="s">
        <v>55</v>
      </c>
      <c r="C32" s="40">
        <f>C16-C31</f>
        <v>17780</v>
      </c>
      <c r="D32" s="40">
        <f>D16-D31</f>
        <v>30560</v>
      </c>
      <c r="E32" s="40">
        <f>E16-E31</f>
        <v>42740</v>
      </c>
      <c r="F32" s="12"/>
      <c r="G32" s="40">
        <f>G16-G31</f>
        <v>10260</v>
      </c>
      <c r="K32" s="24"/>
      <c r="L32" s="8"/>
    </row>
    <row r="33" spans="2:12" x14ac:dyDescent="0.3">
      <c r="B33" s="31" t="s">
        <v>56</v>
      </c>
      <c r="C33" s="28">
        <f>C32/27</f>
        <v>658.51851851851848</v>
      </c>
      <c r="D33" s="28">
        <f>D32/27</f>
        <v>1131.851851851852</v>
      </c>
      <c r="E33" s="28">
        <f>E32/27</f>
        <v>1582.962962962963</v>
      </c>
      <c r="F33" s="12"/>
      <c r="G33" s="28">
        <f>G32/27</f>
        <v>380</v>
      </c>
      <c r="K33" s="24"/>
    </row>
    <row r="34" spans="2:12" ht="8.4" customHeight="1" x14ac:dyDescent="0.3">
      <c r="B34" s="1"/>
      <c r="C34" s="39"/>
      <c r="D34" s="39"/>
      <c r="E34" s="39"/>
      <c r="G34" s="39"/>
      <c r="K34" s="25"/>
      <c r="L34" s="25"/>
    </row>
    <row r="35" spans="2:12" ht="15.6" x14ac:dyDescent="0.3">
      <c r="B35" s="35" t="s">
        <v>77</v>
      </c>
      <c r="C35" s="51">
        <f>$D$9/C33</f>
        <v>30.219347581552309</v>
      </c>
      <c r="D35" s="53">
        <f t="shared" ref="D35:G35" si="7">$D$9/D33</f>
        <v>17.581806282722511</v>
      </c>
      <c r="E35" s="53">
        <f t="shared" si="7"/>
        <v>12.571361722040242</v>
      </c>
      <c r="F35" s="52"/>
      <c r="G35" s="51">
        <f t="shared" si="7"/>
        <v>52.368421052631582</v>
      </c>
    </row>
    <row r="36" spans="2:12" ht="15.6" x14ac:dyDescent="0.3">
      <c r="B36" s="35" t="s">
        <v>78</v>
      </c>
      <c r="C36" s="51">
        <f>$C$9/C33</f>
        <v>16.704161979752531</v>
      </c>
      <c r="D36" s="53">
        <f t="shared" ref="D36:G36" si="8">$C$9/D33</f>
        <v>9.7185863874345539</v>
      </c>
      <c r="E36" s="54">
        <f t="shared" si="8"/>
        <v>6.9489939167056614</v>
      </c>
      <c r="F36" s="52"/>
      <c r="G36" s="51">
        <f t="shared" si="8"/>
        <v>28.94736842105263</v>
      </c>
    </row>
    <row r="37" spans="2:12" ht="10.8" customHeight="1" x14ac:dyDescent="0.3"/>
  </sheetData>
  <mergeCells count="1">
    <mergeCell ref="B1:G1"/>
  </mergeCells>
  <pageMargins left="0.25" right="0.25" top="0.75" bottom="0.75" header="0.3" footer="0.3"/>
  <pageSetup paperSize="9" scale="9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ПП ВАSIC </vt:lpstr>
      <vt:lpstr>ПП ВАSIC  200</vt:lpstr>
      <vt:lpstr>ФінМодель</vt:lpstr>
      <vt:lpstr>ФінМодель!Область_печати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2020-08-05T20:08:20Z</dcterms:modified>
</cp:coreProperties>
</file>