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slipchenko/Documents/Франчайзинг/"/>
    </mc:Choice>
  </mc:AlternateContent>
  <xr:revisionPtr revIDLastSave="0" documentId="13_ncr:1_{2BE5B545-3001-F44B-B71F-79018701641B}" xr6:coauthVersionLast="45" xr6:coauthVersionMax="45" xr10:uidLastSave="{00000000-0000-0000-0000-000000000000}"/>
  <bookViews>
    <workbookView xWindow="0" yWindow="460" windowWidth="35840" windowHeight="20660" xr2:uid="{B6A658C0-52C4-6942-9E20-982CF507DAA2}"/>
  </bookViews>
  <sheets>
    <sheet name="Пакет &quot;START&quot;" sheetId="1" r:id="rId1"/>
    <sheet name="Пакет &quot;OPTIMA&quot;" sheetId="2" r:id="rId2"/>
    <sheet name="Пакет &quot;PREMIUM&quot;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3" l="1"/>
  <c r="C54" i="3"/>
  <c r="C56" i="3"/>
  <c r="C57" i="3"/>
  <c r="C58" i="3"/>
  <c r="C59" i="3"/>
  <c r="C60" i="3"/>
  <c r="C61" i="3"/>
  <c r="C50" i="2"/>
  <c r="C51" i="2"/>
  <c r="C52" i="2"/>
  <c r="C53" i="2"/>
  <c r="C54" i="2"/>
  <c r="C55" i="2"/>
  <c r="C56" i="2"/>
  <c r="C57" i="2"/>
  <c r="C58" i="2"/>
  <c r="C45" i="1" l="1"/>
  <c r="C46" i="1"/>
  <c r="C47" i="1"/>
  <c r="C48" i="1"/>
  <c r="C49" i="1"/>
  <c r="C50" i="1"/>
  <c r="C51" i="1"/>
  <c r="C52" i="1"/>
  <c r="C53" i="1"/>
  <c r="C54" i="1"/>
  <c r="B16" i="3" l="1"/>
  <c r="D16" i="3" s="1"/>
  <c r="A16" i="3"/>
  <c r="B55" i="3"/>
  <c r="C29" i="3"/>
  <c r="D24" i="3"/>
  <c r="D23" i="3"/>
  <c r="D22" i="3"/>
  <c r="D21" i="3"/>
  <c r="D20" i="3"/>
  <c r="B48" i="1"/>
  <c r="B52" i="2"/>
  <c r="B59" i="2" s="1"/>
  <c r="C59" i="2" s="1"/>
  <c r="B14" i="2"/>
  <c r="A14" i="2"/>
  <c r="C27" i="2"/>
  <c r="D22" i="2"/>
  <c r="D21" i="2"/>
  <c r="D20" i="2"/>
  <c r="D19" i="2"/>
  <c r="D18" i="2"/>
  <c r="D29" i="3" l="1"/>
  <c r="B34" i="3" s="1"/>
  <c r="B62" i="3"/>
  <c r="C62" i="3" s="1"/>
  <c r="C55" i="3"/>
  <c r="B45" i="3"/>
  <c r="D14" i="2"/>
  <c r="D27" i="2"/>
  <c r="B32" i="2" s="1"/>
  <c r="B55" i="1"/>
  <c r="C55" i="1" s="1"/>
  <c r="C24" i="1"/>
  <c r="D15" i="1"/>
  <c r="D16" i="1"/>
  <c r="D17" i="1"/>
  <c r="D18" i="1"/>
  <c r="D19" i="1"/>
  <c r="A11" i="1"/>
  <c r="B11" i="1" s="1"/>
  <c r="D11" i="1" s="1"/>
  <c r="B46" i="3" l="1"/>
  <c r="B65" i="3" s="1"/>
  <c r="B67" i="3" s="1"/>
  <c r="C67" i="3" s="1"/>
  <c r="B43" i="2"/>
  <c r="C65" i="3"/>
  <c r="B44" i="2"/>
  <c r="B40" i="1"/>
  <c r="D24" i="1"/>
  <c r="B69" i="3" l="1"/>
  <c r="B71" i="3"/>
  <c r="B62" i="2"/>
  <c r="C62" i="2" s="1"/>
  <c r="B29" i="1"/>
  <c r="B41" i="1"/>
  <c r="B58" i="1" s="1"/>
  <c r="B66" i="2" l="1"/>
  <c r="B68" i="2"/>
  <c r="B64" i="2"/>
  <c r="C64" i="2" s="1"/>
  <c r="C58" i="1"/>
  <c r="B60" i="1"/>
  <c r="C60" i="1" s="1"/>
  <c r="B62" i="1"/>
  <c r="B64" i="1"/>
</calcChain>
</file>

<file path=xl/sharedStrings.xml><?xml version="1.0" encoding="utf-8"?>
<sst xmlns="http://schemas.openxmlformats.org/spreadsheetml/2006/main" count="186" uniqueCount="78">
  <si>
    <t>Валюта в которой производится расчет</t>
  </si>
  <si>
    <t>Финансовые параметры</t>
  </si>
  <si>
    <t>Среднее количество чеков в месяц, шт./мес.</t>
  </si>
  <si>
    <t>Количество рабочих дней в месяц, дней/мес.</t>
  </si>
  <si>
    <t>Персонал</t>
  </si>
  <si>
    <t>Должностные единицы</t>
  </si>
  <si>
    <t>Количество сотрудников одной должности, чел.</t>
  </si>
  <si>
    <t>Администратор</t>
  </si>
  <si>
    <t>Охранник</t>
  </si>
  <si>
    <t>Кассир</t>
  </si>
  <si>
    <t>Бухгалтер</t>
  </si>
  <si>
    <t>ИТОГО:</t>
  </si>
  <si>
    <t>Себестоимость</t>
  </si>
  <si>
    <t xml:space="preserve">Зарплата персонала </t>
  </si>
  <si>
    <t>Комунальные платежи</t>
  </si>
  <si>
    <t>Хозяйственные и финансовые расходы</t>
  </si>
  <si>
    <t>Мобильная связь и интернет</t>
  </si>
  <si>
    <t>Транспорт</t>
  </si>
  <si>
    <t>Ведение бухгалтерского учета</t>
  </si>
  <si>
    <t>Банковское обслуживание</t>
  </si>
  <si>
    <t>Налоги</t>
  </si>
  <si>
    <t>Прочее</t>
  </si>
  <si>
    <t>Инвестиции в открытие</t>
  </si>
  <si>
    <t>Сумма инвестиций, Грн</t>
  </si>
  <si>
    <t>Мебель</t>
  </si>
  <si>
    <t>Ремонт помещения</t>
  </si>
  <si>
    <t>Авансовый платеж по аренде</t>
  </si>
  <si>
    <t>Рекламная компания</t>
  </si>
  <si>
    <t>Итого:</t>
  </si>
  <si>
    <t xml:space="preserve">Мультимедиа </t>
  </si>
  <si>
    <t xml:space="preserve"> </t>
  </si>
  <si>
    <t>Транспортные расходы</t>
  </si>
  <si>
    <t>Аттракцион</t>
  </si>
  <si>
    <t>Аренда 5 м2 (100$ м2)</t>
  </si>
  <si>
    <t>Роялти 3,5% (в первый год)</t>
  </si>
  <si>
    <t>Аренда 9 м2 (100$ м2)</t>
  </si>
  <si>
    <t>Аренда 14 м2 (100$ м2)</t>
  </si>
  <si>
    <t>Аттракцион: "СФЕРА"</t>
  </si>
  <si>
    <t>$</t>
  </si>
  <si>
    <t>Грн. - Курс $ 27.00</t>
  </si>
  <si>
    <t xml:space="preserve">Мебель </t>
  </si>
  <si>
    <t>Текущие ежемесячные затраты</t>
  </si>
  <si>
    <t>Пакет "START" включает в себя 1 аттракцион: "СФЕРА".</t>
  </si>
  <si>
    <t>Пакет "OPTIMA" включает в себя 2 аттракциона: "СФЕРА", "ПЛАТФОРМА 3/1".</t>
  </si>
  <si>
    <t>Сфера</t>
  </si>
  <si>
    <t>Платформа 3/1</t>
  </si>
  <si>
    <t>Пропускная способность аттракциона "СФЕРА" 24 чел./час, 240 чел./день (10 часов)</t>
  </si>
  <si>
    <t>Пропускная способность аттракциона "СФЕРА" - 24 чел./час, 240 чел./день (10 часов)</t>
  </si>
  <si>
    <t>Пропускная способность аттракциона "ПЛАТФОРМА 3/1" - 60 чел./час, 360 чел./день (10часов)</t>
  </si>
  <si>
    <t>Пакет "PREMIUM" включает в себя 3 аттракциона: "СФЕРА", "ПЛАТФОРМА 3/1", "ЭКСТРИМ 360".</t>
  </si>
  <si>
    <t>Пропускная способность аттракциона на "СФЕРА" - 24 чел./час, 240 чел./день (10 часов)</t>
  </si>
  <si>
    <t>Пропускная способность аттракциона "ЭКСТРИМ 360" - 8 чел./час, 80 чел./день (10часов)</t>
  </si>
  <si>
    <t>Рентабельность % (процент чистой прибыли от оборота)</t>
  </si>
  <si>
    <t>Окупаемость инвестиций (мес.)</t>
  </si>
  <si>
    <t>Средний чек, грн.</t>
  </si>
  <si>
    <t>Средний оборот в месяц грн./мес.</t>
  </si>
  <si>
    <t>Средняя валовая прибыль (оборот-себестоимость), грн./мес.</t>
  </si>
  <si>
    <t>Оператор (один человек на работающий аттракцион, зависит от особенности отдела)</t>
  </si>
  <si>
    <t>Среднемесячный доход 1-го сотрудника, грн/мес.</t>
  </si>
  <si>
    <t>Изменения можно вносить только в ячейки, окрашенные в серый цвет!</t>
  </si>
  <si>
    <t>Средняя валовая прибыль, грн./мес.</t>
  </si>
  <si>
    <t>Средняя себестоимость в месяц, грн./мес.</t>
  </si>
  <si>
    <t>Среднемесячный доход 1-го сотрудника, грн./мес.</t>
  </si>
  <si>
    <t>Средний доход всех сотрудников в месяц, грн./мес.</t>
  </si>
  <si>
    <t>Среднемесячный расход, грн./мес.</t>
  </si>
  <si>
    <t>Сумма инвестиций, грн.</t>
  </si>
  <si>
    <t>Чистая прибыль в месяц (грн./мес.)</t>
  </si>
  <si>
    <t>Чистая прибыль за год (грн./год)</t>
  </si>
  <si>
    <t>Оператор (один человек на работающий аттракцион, зависит от осбенности отдела)</t>
  </si>
  <si>
    <t>Количество чеков в день, шт./день (среднемесячное)</t>
  </si>
  <si>
    <t>Экстрим 360</t>
  </si>
  <si>
    <t xml:space="preserve">Банковское обслуживание </t>
  </si>
  <si>
    <t>Аттракцион "Платформа 3/1" - 19600$</t>
  </si>
  <si>
    <t>Оборудование :                                           Аттракцион "Сфера"  - 19800$</t>
  </si>
  <si>
    <t>Оборудование:                                               Aттракцион "Сфера"  - 19800$</t>
  </si>
  <si>
    <t>Aттракцион "Платформа 3/1" - 19600$</t>
  </si>
  <si>
    <t>Aттракцион  "ЭКСТРИМ 360" - 18 300$</t>
  </si>
  <si>
    <t>Оборудование:                                           Аттракцион "Сфера"  - 19800$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</si>
</sst>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4" fontId="2" fillId="0" borderId="0" xfId="0" applyNumberFormat="1" applyFont="1" applyAlignment="1">
      <alignment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4" fontId="2" fillId="0" borderId="5" xfId="0" applyNumberFormat="1" applyFont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wrapText="1"/>
    </xf>
    <xf numFmtId="4" fontId="4" fillId="2" borderId="2" xfId="0" applyNumberFormat="1" applyFont="1" applyFill="1" applyBorder="1" applyAlignment="1">
      <alignment horizont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wrapText="1"/>
    </xf>
    <xf numFmtId="10" fontId="2" fillId="0" borderId="0" xfId="1" applyNumberFormat="1" applyFont="1" applyAlignment="1">
      <alignment wrapText="1"/>
    </xf>
    <xf numFmtId="10" fontId="2" fillId="0" borderId="0" xfId="0" applyNumberFormat="1" applyFont="1" applyAlignment="1">
      <alignment wrapText="1"/>
    </xf>
    <xf numFmtId="10" fontId="2" fillId="0" borderId="5" xfId="0" applyNumberFormat="1" applyFont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  <xf numFmtId="4" fontId="6" fillId="2" borderId="2" xfId="0" applyNumberFormat="1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4" fontId="2" fillId="3" borderId="4" xfId="0" applyNumberFormat="1" applyFont="1" applyFill="1" applyBorder="1" applyAlignment="1">
      <alignment wrapText="1"/>
    </xf>
    <xf numFmtId="4" fontId="2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2" fillId="4" borderId="0" xfId="0" applyNumberFormat="1" applyFont="1" applyFill="1" applyAlignment="1">
      <alignment wrapText="1"/>
    </xf>
    <xf numFmtId="4" fontId="7" fillId="4" borderId="0" xfId="0" applyNumberFormat="1" applyFont="1" applyFill="1" applyAlignment="1">
      <alignment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wrapText="1"/>
    </xf>
    <xf numFmtId="4" fontId="5" fillId="0" borderId="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4" fontId="2" fillId="3" borderId="0" xfId="0" applyNumberFormat="1" applyFont="1" applyFill="1" applyAlignment="1">
      <alignment wrapText="1"/>
    </xf>
    <xf numFmtId="4" fontId="7" fillId="4" borderId="0" xfId="0" applyNumberFormat="1" applyFont="1" applyFill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CDFF7-91A0-6441-B01C-B8961AA68480}">
  <dimension ref="A1:F64"/>
  <sheetViews>
    <sheetView tabSelected="1" topLeftCell="A36" zoomScale="120" zoomScaleNormal="120" workbookViewId="0">
      <selection activeCell="B58" sqref="B58"/>
    </sheetView>
  </sheetViews>
  <sheetFormatPr baseColWidth="10" defaultRowHeight="21" x14ac:dyDescent="0.25"/>
  <cols>
    <col min="1" max="1" width="53.83203125" style="1" customWidth="1"/>
    <col min="2" max="2" width="39.33203125" style="1" customWidth="1"/>
    <col min="3" max="3" width="54.5" style="1" customWidth="1"/>
    <col min="4" max="4" width="41.6640625" style="1" customWidth="1"/>
    <col min="5" max="16384" width="10.83203125" style="1"/>
  </cols>
  <sheetData>
    <row r="1" spans="1:6" ht="26" x14ac:dyDescent="0.3">
      <c r="A1" s="36" t="s">
        <v>59</v>
      </c>
      <c r="B1" s="36"/>
      <c r="C1" s="36"/>
      <c r="D1" s="36"/>
    </row>
    <row r="2" spans="1:6" ht="22" x14ac:dyDescent="0.25">
      <c r="A2" s="37" t="s">
        <v>0</v>
      </c>
      <c r="B2" s="37"/>
      <c r="C2" s="1" t="s">
        <v>39</v>
      </c>
    </row>
    <row r="4" spans="1:6" x14ac:dyDescent="0.25">
      <c r="A4" s="39" t="s">
        <v>42</v>
      </c>
      <c r="B4" s="39"/>
      <c r="C4" s="39"/>
      <c r="D4" s="31"/>
    </row>
    <row r="5" spans="1:6" x14ac:dyDescent="0.25">
      <c r="A5" s="39" t="s">
        <v>46</v>
      </c>
      <c r="B5" s="39"/>
      <c r="C5" s="39"/>
      <c r="D5" s="31"/>
    </row>
    <row r="6" spans="1:6" x14ac:dyDescent="0.25">
      <c r="A6" s="38" t="s">
        <v>1</v>
      </c>
      <c r="B6" s="38"/>
      <c r="C6" s="28"/>
      <c r="D6" s="28"/>
    </row>
    <row r="7" spans="1:6" ht="65" customHeight="1" x14ac:dyDescent="0.25">
      <c r="A7" s="7" t="s">
        <v>32</v>
      </c>
      <c r="B7" s="2" t="s">
        <v>54</v>
      </c>
      <c r="C7" s="2" t="s">
        <v>69</v>
      </c>
      <c r="D7" s="2" t="s">
        <v>3</v>
      </c>
    </row>
    <row r="8" spans="1:6" s="4" customFormat="1" ht="22" x14ac:dyDescent="0.25">
      <c r="A8" s="5" t="s">
        <v>37</v>
      </c>
      <c r="B8" s="3">
        <v>90</v>
      </c>
      <c r="C8" s="11">
        <v>50</v>
      </c>
      <c r="D8" s="11">
        <v>30</v>
      </c>
    </row>
    <row r="9" spans="1:6" ht="22" x14ac:dyDescent="0.25">
      <c r="F9" s="1" t="s">
        <v>30</v>
      </c>
    </row>
    <row r="10" spans="1:6" ht="66" x14ac:dyDescent="0.25">
      <c r="A10" s="2" t="s">
        <v>2</v>
      </c>
      <c r="B10" s="2" t="s">
        <v>55</v>
      </c>
      <c r="C10" s="14" t="s">
        <v>61</v>
      </c>
      <c r="D10" s="2" t="s">
        <v>56</v>
      </c>
    </row>
    <row r="11" spans="1:6" s="4" customFormat="1" x14ac:dyDescent="0.25">
      <c r="A11" s="5">
        <f>C8*D8</f>
        <v>1500</v>
      </c>
      <c r="B11" s="5">
        <f>A11*B8</f>
        <v>135000</v>
      </c>
      <c r="C11" s="15">
        <v>0</v>
      </c>
      <c r="D11" s="5">
        <f>B11</f>
        <v>135000</v>
      </c>
    </row>
    <row r="12" spans="1:6" x14ac:dyDescent="0.25">
      <c r="A12" s="6"/>
      <c r="B12" s="6"/>
      <c r="C12" s="6"/>
      <c r="D12" s="6"/>
    </row>
    <row r="13" spans="1:6" ht="22" x14ac:dyDescent="0.25">
      <c r="A13" s="1" t="s">
        <v>4</v>
      </c>
    </row>
    <row r="14" spans="1:6" ht="44" x14ac:dyDescent="0.25">
      <c r="A14" s="7" t="s">
        <v>5</v>
      </c>
      <c r="B14" s="2" t="s">
        <v>62</v>
      </c>
      <c r="C14" s="2" t="s">
        <v>6</v>
      </c>
      <c r="D14" s="2" t="s">
        <v>63</v>
      </c>
    </row>
    <row r="15" spans="1:6" ht="66" x14ac:dyDescent="0.25">
      <c r="A15" s="8" t="s">
        <v>57</v>
      </c>
      <c r="B15" s="3">
        <v>10000</v>
      </c>
      <c r="C15" s="3">
        <v>2</v>
      </c>
      <c r="D15" s="5">
        <f>C15*B15</f>
        <v>20000</v>
      </c>
    </row>
    <row r="16" spans="1:6" ht="22" x14ac:dyDescent="0.25">
      <c r="A16" s="8" t="s">
        <v>7</v>
      </c>
      <c r="B16" s="3">
        <v>0</v>
      </c>
      <c r="C16" s="3">
        <v>0</v>
      </c>
      <c r="D16" s="5">
        <f>C16</f>
        <v>0</v>
      </c>
    </row>
    <row r="17" spans="1:4" ht="22" x14ac:dyDescent="0.25">
      <c r="A17" s="8" t="s">
        <v>8</v>
      </c>
      <c r="B17" s="3">
        <v>0</v>
      </c>
      <c r="C17" s="3">
        <v>0</v>
      </c>
      <c r="D17" s="5">
        <f>C17</f>
        <v>0</v>
      </c>
    </row>
    <row r="18" spans="1:4" ht="22" x14ac:dyDescent="0.25">
      <c r="A18" s="8" t="s">
        <v>9</v>
      </c>
      <c r="B18" s="3">
        <v>0</v>
      </c>
      <c r="C18" s="3">
        <v>0</v>
      </c>
      <c r="D18" s="5">
        <f>C18</f>
        <v>0</v>
      </c>
    </row>
    <row r="19" spans="1:4" ht="22" x14ac:dyDescent="0.25">
      <c r="A19" s="8" t="s">
        <v>10</v>
      </c>
      <c r="B19" s="3">
        <v>0</v>
      </c>
      <c r="C19" s="3">
        <v>0</v>
      </c>
      <c r="D19" s="5">
        <f>C19</f>
        <v>0</v>
      </c>
    </row>
    <row r="20" spans="1:4" x14ac:dyDescent="0.25">
      <c r="A20" s="8"/>
      <c r="B20" s="3"/>
      <c r="C20" s="3"/>
      <c r="D20" s="5"/>
    </row>
    <row r="21" spans="1:4" x14ac:dyDescent="0.25">
      <c r="A21" s="8"/>
      <c r="B21" s="3"/>
      <c r="C21" s="3"/>
      <c r="D21" s="5"/>
    </row>
    <row r="22" spans="1:4" x14ac:dyDescent="0.25">
      <c r="A22" s="8"/>
      <c r="B22" s="3"/>
      <c r="C22" s="3"/>
      <c r="D22" s="5"/>
    </row>
    <row r="23" spans="1:4" x14ac:dyDescent="0.25">
      <c r="A23" s="8"/>
      <c r="B23" s="3"/>
      <c r="C23" s="3"/>
      <c r="D23" s="5"/>
    </row>
    <row r="24" spans="1:4" ht="22" x14ac:dyDescent="0.25">
      <c r="A24" s="7" t="s">
        <v>11</v>
      </c>
      <c r="B24" s="5"/>
      <c r="C24" s="5">
        <f>SUM(C15:C23)</f>
        <v>2</v>
      </c>
      <c r="D24" s="5">
        <f>SUM(D15:D23)</f>
        <v>20000</v>
      </c>
    </row>
    <row r="25" spans="1:4" x14ac:dyDescent="0.25">
      <c r="A25" s="9"/>
      <c r="B25" s="9"/>
      <c r="C25" s="9"/>
      <c r="D25" s="9"/>
    </row>
    <row r="26" spans="1:4" ht="22" x14ac:dyDescent="0.25">
      <c r="A26" s="27" t="s">
        <v>41</v>
      </c>
      <c r="B26" s="27"/>
    </row>
    <row r="27" spans="1:4" ht="44" x14ac:dyDescent="0.25">
      <c r="A27" s="7"/>
      <c r="B27" s="2" t="s">
        <v>64</v>
      </c>
    </row>
    <row r="28" spans="1:4" ht="22" x14ac:dyDescent="0.25">
      <c r="A28" s="16" t="s">
        <v>12</v>
      </c>
      <c r="B28" s="15">
        <v>0</v>
      </c>
    </row>
    <row r="29" spans="1:4" ht="22" x14ac:dyDescent="0.25">
      <c r="A29" s="7" t="s">
        <v>13</v>
      </c>
      <c r="B29" s="5">
        <f>D24</f>
        <v>20000</v>
      </c>
      <c r="C29" s="17"/>
    </row>
    <row r="30" spans="1:4" ht="22" x14ac:dyDescent="0.25">
      <c r="A30" s="8" t="s">
        <v>33</v>
      </c>
      <c r="B30" s="3">
        <v>13500</v>
      </c>
      <c r="C30" s="17"/>
    </row>
    <row r="31" spans="1:4" ht="22" x14ac:dyDescent="0.25">
      <c r="A31" s="8" t="s">
        <v>14</v>
      </c>
      <c r="B31" s="3">
        <v>1500</v>
      </c>
      <c r="C31" s="17"/>
    </row>
    <row r="32" spans="1:4" ht="22" x14ac:dyDescent="0.25">
      <c r="A32" s="8" t="s">
        <v>15</v>
      </c>
      <c r="B32" s="3">
        <v>300</v>
      </c>
      <c r="C32" s="18"/>
    </row>
    <row r="33" spans="1:4" ht="22" x14ac:dyDescent="0.25">
      <c r="A33" s="8" t="s">
        <v>16</v>
      </c>
      <c r="B33" s="3">
        <v>300</v>
      </c>
      <c r="C33" s="18"/>
    </row>
    <row r="34" spans="1:4" ht="22" x14ac:dyDescent="0.25">
      <c r="A34" s="8" t="s">
        <v>17</v>
      </c>
      <c r="B34" s="3">
        <v>1350</v>
      </c>
      <c r="C34" s="18"/>
    </row>
    <row r="35" spans="1:4" ht="22" x14ac:dyDescent="0.25">
      <c r="A35" s="8" t="s">
        <v>18</v>
      </c>
      <c r="B35" s="3">
        <v>2700</v>
      </c>
      <c r="C35" s="18"/>
    </row>
    <row r="36" spans="1:4" ht="22" x14ac:dyDescent="0.25">
      <c r="A36" s="8" t="s">
        <v>71</v>
      </c>
      <c r="B36" s="3">
        <v>1350</v>
      </c>
      <c r="C36" s="18"/>
    </row>
    <row r="37" spans="1:4" ht="22" x14ac:dyDescent="0.25">
      <c r="A37" s="8" t="s">
        <v>20</v>
      </c>
      <c r="B37" s="3">
        <v>2500</v>
      </c>
      <c r="C37" s="18"/>
    </row>
    <row r="38" spans="1:4" x14ac:dyDescent="0.25">
      <c r="A38" s="8"/>
      <c r="B38" s="3"/>
      <c r="C38" s="18"/>
    </row>
    <row r="39" spans="1:4" ht="22" x14ac:dyDescent="0.25">
      <c r="A39" s="8" t="s">
        <v>21</v>
      </c>
      <c r="B39" s="3">
        <v>0</v>
      </c>
      <c r="C39" s="18"/>
    </row>
    <row r="40" spans="1:4" ht="22" x14ac:dyDescent="0.25">
      <c r="A40" s="8" t="s">
        <v>34</v>
      </c>
      <c r="B40" s="3">
        <f>D11*3.5%</f>
        <v>4725</v>
      </c>
      <c r="C40" s="18"/>
    </row>
    <row r="41" spans="1:4" ht="22" x14ac:dyDescent="0.25">
      <c r="A41" s="5" t="s">
        <v>28</v>
      </c>
      <c r="B41" s="5">
        <f>SUM(B28:B40)</f>
        <v>48225</v>
      </c>
      <c r="C41" s="18"/>
    </row>
    <row r="43" spans="1:4" ht="22" x14ac:dyDescent="0.25">
      <c r="A43" s="26" t="s">
        <v>22</v>
      </c>
      <c r="B43" s="26"/>
    </row>
    <row r="44" spans="1:4" ht="22" x14ac:dyDescent="0.25">
      <c r="A44" s="7"/>
      <c r="B44" s="5" t="s">
        <v>65</v>
      </c>
      <c r="C44" s="34" t="s">
        <v>38</v>
      </c>
    </row>
    <row r="45" spans="1:4" ht="44" x14ac:dyDescent="0.25">
      <c r="A45" s="8" t="s">
        <v>77</v>
      </c>
      <c r="B45" s="3">
        <v>534600</v>
      </c>
      <c r="C45" s="34">
        <f t="shared" ref="C45:C54" si="0">B45/27</f>
        <v>19800</v>
      </c>
      <c r="D45" s="30"/>
    </row>
    <row r="46" spans="1:4" ht="22" x14ac:dyDescent="0.25">
      <c r="A46" s="8" t="s">
        <v>40</v>
      </c>
      <c r="B46" s="3">
        <v>5000</v>
      </c>
      <c r="C46" s="34">
        <f t="shared" si="0"/>
        <v>185.18518518518519</v>
      </c>
      <c r="D46" s="30"/>
    </row>
    <row r="47" spans="1:4" ht="22" x14ac:dyDescent="0.25">
      <c r="A47" s="8" t="s">
        <v>25</v>
      </c>
      <c r="B47" s="3">
        <v>0</v>
      </c>
      <c r="C47" s="34">
        <f t="shared" si="0"/>
        <v>0</v>
      </c>
      <c r="D47" s="30"/>
    </row>
    <row r="48" spans="1:4" ht="22" x14ac:dyDescent="0.25">
      <c r="A48" s="8" t="s">
        <v>26</v>
      </c>
      <c r="B48" s="3">
        <f>B30</f>
        <v>13500</v>
      </c>
      <c r="C48" s="34">
        <f t="shared" si="0"/>
        <v>500</v>
      </c>
      <c r="D48" s="30"/>
    </row>
    <row r="49" spans="1:5" ht="22" x14ac:dyDescent="0.25">
      <c r="A49" s="8" t="s">
        <v>27</v>
      </c>
      <c r="B49" s="3">
        <v>0</v>
      </c>
      <c r="C49" s="34">
        <f t="shared" si="0"/>
        <v>0</v>
      </c>
      <c r="D49" s="30"/>
    </row>
    <row r="50" spans="1:5" ht="22" x14ac:dyDescent="0.25">
      <c r="A50" s="8" t="s">
        <v>21</v>
      </c>
      <c r="B50" s="3">
        <v>1000</v>
      </c>
      <c r="C50" s="34">
        <f t="shared" si="0"/>
        <v>37.037037037037038</v>
      </c>
      <c r="D50" s="30"/>
    </row>
    <row r="51" spans="1:5" ht="22" x14ac:dyDescent="0.25">
      <c r="A51" s="8" t="s">
        <v>29</v>
      </c>
      <c r="B51" s="3">
        <v>10000</v>
      </c>
      <c r="C51" s="34">
        <f t="shared" si="0"/>
        <v>370.37037037037038</v>
      </c>
      <c r="D51" s="30"/>
    </row>
    <row r="52" spans="1:5" ht="22" x14ac:dyDescent="0.25">
      <c r="A52" s="8" t="s">
        <v>31</v>
      </c>
      <c r="B52" s="3">
        <v>20000</v>
      </c>
      <c r="C52" s="34">
        <f t="shared" si="0"/>
        <v>740.74074074074076</v>
      </c>
      <c r="D52" s="30"/>
    </row>
    <row r="53" spans="1:5" x14ac:dyDescent="0.25">
      <c r="A53" s="23"/>
      <c r="B53" s="24"/>
      <c r="C53" s="34">
        <f t="shared" si="0"/>
        <v>0</v>
      </c>
      <c r="D53" s="30"/>
    </row>
    <row r="54" spans="1:5" x14ac:dyDescent="0.25">
      <c r="A54" s="12"/>
      <c r="B54" s="13"/>
      <c r="C54" s="34">
        <f t="shared" si="0"/>
        <v>0</v>
      </c>
      <c r="D54" s="30"/>
    </row>
    <row r="55" spans="1:5" ht="22" x14ac:dyDescent="0.25">
      <c r="A55" s="5" t="s">
        <v>28</v>
      </c>
      <c r="B55" s="5">
        <f>SUM(B45:B54)</f>
        <v>584100</v>
      </c>
      <c r="C55" s="34">
        <f>B55/27</f>
        <v>21633.333333333332</v>
      </c>
      <c r="D55" s="30"/>
    </row>
    <row r="56" spans="1:5" x14ac:dyDescent="0.25">
      <c r="C56" s="34"/>
      <c r="D56" s="30"/>
      <c r="E56" s="30"/>
    </row>
    <row r="57" spans="1:5" ht="22" thickBot="1" x14ac:dyDescent="0.3">
      <c r="C57" s="34"/>
      <c r="D57" s="30"/>
      <c r="E57" s="30"/>
    </row>
    <row r="58" spans="1:5" ht="23" thickBot="1" x14ac:dyDescent="0.3">
      <c r="A58" s="29" t="s">
        <v>66</v>
      </c>
      <c r="B58" s="10">
        <f>D11-B41</f>
        <v>86775</v>
      </c>
      <c r="C58" s="34">
        <f>B58/27</f>
        <v>3213.8888888888887</v>
      </c>
      <c r="E58" s="30"/>
    </row>
    <row r="59" spans="1:5" ht="22" thickBot="1" x14ac:dyDescent="0.3">
      <c r="A59" s="29"/>
      <c r="B59" s="4"/>
      <c r="C59" s="34"/>
      <c r="D59" s="30"/>
      <c r="E59" s="30"/>
    </row>
    <row r="60" spans="1:5" ht="23" thickBot="1" x14ac:dyDescent="0.3">
      <c r="A60" s="29" t="s">
        <v>67</v>
      </c>
      <c r="B60" s="10">
        <f>B58*12</f>
        <v>1041300</v>
      </c>
      <c r="C60" s="34">
        <f t="shared" ref="C60" si="1">B60/27</f>
        <v>38566.666666666664</v>
      </c>
      <c r="D60" s="30"/>
      <c r="E60" s="30"/>
    </row>
    <row r="61" spans="1:5" ht="22" thickBot="1" x14ac:dyDescent="0.3">
      <c r="A61" s="29"/>
      <c r="B61" s="4"/>
    </row>
    <row r="62" spans="1:5" ht="45" thickBot="1" x14ac:dyDescent="0.3">
      <c r="A62" s="29" t="s">
        <v>52</v>
      </c>
      <c r="B62" s="19">
        <f>B58/D11</f>
        <v>0.64277777777777778</v>
      </c>
    </row>
    <row r="63" spans="1:5" ht="22" thickBot="1" x14ac:dyDescent="0.3">
      <c r="A63" s="29"/>
      <c r="B63" s="4"/>
    </row>
    <row r="64" spans="1:5" ht="23" thickBot="1" x14ac:dyDescent="0.3">
      <c r="A64" s="29" t="s">
        <v>53</v>
      </c>
      <c r="B64" s="10">
        <f>B55/B58</f>
        <v>6.7312013828867761</v>
      </c>
    </row>
  </sheetData>
  <mergeCells count="5">
    <mergeCell ref="A1:D1"/>
    <mergeCell ref="A2:B2"/>
    <mergeCell ref="A6:B6"/>
    <mergeCell ref="A5:C5"/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9D939-E767-3D4E-A260-B3E1ABFB9594}">
  <dimension ref="A1:F68"/>
  <sheetViews>
    <sheetView topLeftCell="A52" zoomScale="120" zoomScaleNormal="120" workbookViewId="0">
      <selection activeCell="B62" sqref="B62"/>
    </sheetView>
  </sheetViews>
  <sheetFormatPr baseColWidth="10" defaultRowHeight="21" x14ac:dyDescent="0.25"/>
  <cols>
    <col min="1" max="1" width="53.83203125" style="1" bestFit="1" customWidth="1"/>
    <col min="2" max="2" width="39.33203125" style="1" customWidth="1"/>
    <col min="3" max="3" width="54.5" style="1" customWidth="1"/>
    <col min="4" max="4" width="43" style="1" customWidth="1"/>
    <col min="5" max="5" width="22.33203125" style="1" bestFit="1" customWidth="1"/>
    <col min="6" max="16384" width="10.83203125" style="1"/>
  </cols>
  <sheetData>
    <row r="1" spans="1:6" ht="26" x14ac:dyDescent="0.3">
      <c r="A1" s="36" t="s">
        <v>59</v>
      </c>
      <c r="B1" s="36"/>
      <c r="C1" s="36"/>
      <c r="D1" s="36"/>
    </row>
    <row r="2" spans="1:6" ht="22" x14ac:dyDescent="0.25">
      <c r="A2" s="37" t="s">
        <v>0</v>
      </c>
      <c r="B2" s="37"/>
      <c r="C2" s="25" t="s">
        <v>39</v>
      </c>
    </row>
    <row r="4" spans="1:6" ht="44" customHeight="1" x14ac:dyDescent="0.25">
      <c r="A4" s="39" t="s">
        <v>43</v>
      </c>
      <c r="B4" s="39"/>
      <c r="C4" s="39"/>
      <c r="D4" s="32"/>
    </row>
    <row r="5" spans="1:6" x14ac:dyDescent="0.25">
      <c r="A5" s="39" t="s">
        <v>47</v>
      </c>
      <c r="B5" s="39"/>
      <c r="C5" s="39"/>
      <c r="D5" s="32"/>
    </row>
    <row r="6" spans="1:6" x14ac:dyDescent="0.25">
      <c r="A6" s="39" t="s">
        <v>48</v>
      </c>
      <c r="B6" s="39"/>
      <c r="C6" s="39"/>
      <c r="D6" s="32"/>
    </row>
    <row r="7" spans="1:6" x14ac:dyDescent="0.25">
      <c r="A7" s="38" t="s">
        <v>1</v>
      </c>
      <c r="B7" s="38"/>
      <c r="C7" s="28"/>
      <c r="D7" s="28"/>
    </row>
    <row r="8" spans="1:6" ht="65" customHeight="1" x14ac:dyDescent="0.25">
      <c r="A8" s="7" t="s">
        <v>32</v>
      </c>
      <c r="B8" s="2" t="s">
        <v>54</v>
      </c>
      <c r="C8" s="2" t="s">
        <v>69</v>
      </c>
      <c r="D8" s="2" t="s">
        <v>3</v>
      </c>
    </row>
    <row r="9" spans="1:6" s="4" customFormat="1" ht="22" x14ac:dyDescent="0.25">
      <c r="A9" s="5" t="s">
        <v>44</v>
      </c>
      <c r="B9" s="3">
        <v>90</v>
      </c>
      <c r="C9" s="11">
        <v>50</v>
      </c>
      <c r="D9" s="20">
        <v>30</v>
      </c>
    </row>
    <row r="10" spans="1:6" s="4" customFormat="1" ht="22" x14ac:dyDescent="0.25">
      <c r="A10" s="5" t="s">
        <v>45</v>
      </c>
      <c r="B10" s="3">
        <v>45</v>
      </c>
      <c r="C10" s="11">
        <v>50</v>
      </c>
      <c r="D10" s="20">
        <v>30</v>
      </c>
    </row>
    <row r="11" spans="1:6" s="4" customFormat="1" ht="22" x14ac:dyDescent="0.25">
      <c r="A11" s="21" t="s">
        <v>28</v>
      </c>
      <c r="B11" s="22"/>
      <c r="C11" s="22"/>
      <c r="D11" s="5"/>
    </row>
    <row r="12" spans="1:6" ht="22" x14ac:dyDescent="0.25">
      <c r="F12" s="1" t="s">
        <v>30</v>
      </c>
    </row>
    <row r="13" spans="1:6" ht="44" x14ac:dyDescent="0.25">
      <c r="A13" s="2" t="s">
        <v>2</v>
      </c>
      <c r="B13" s="2" t="s">
        <v>55</v>
      </c>
      <c r="C13" s="14" t="s">
        <v>12</v>
      </c>
      <c r="D13" s="2" t="s">
        <v>60</v>
      </c>
    </row>
    <row r="14" spans="1:6" s="4" customFormat="1" x14ac:dyDescent="0.25">
      <c r="A14" s="5">
        <f>C9*D9+C10*D10</f>
        <v>3000</v>
      </c>
      <c r="B14" s="5">
        <f>B9*C9*D9+B10*C10*D10</f>
        <v>202500</v>
      </c>
      <c r="C14" s="15">
        <v>0</v>
      </c>
      <c r="D14" s="5">
        <f>B14</f>
        <v>202500</v>
      </c>
    </row>
    <row r="15" spans="1:6" x14ac:dyDescent="0.25">
      <c r="A15" s="6"/>
      <c r="B15" s="6"/>
      <c r="C15" s="6"/>
      <c r="D15" s="6"/>
    </row>
    <row r="16" spans="1:6" ht="22" x14ac:dyDescent="0.25">
      <c r="A16" s="1" t="s">
        <v>4</v>
      </c>
    </row>
    <row r="17" spans="1:4" ht="44" x14ac:dyDescent="0.25">
      <c r="A17" s="7" t="s">
        <v>5</v>
      </c>
      <c r="B17" s="2" t="s">
        <v>62</v>
      </c>
      <c r="C17" s="2" t="s">
        <v>6</v>
      </c>
      <c r="D17" s="2" t="s">
        <v>63</v>
      </c>
    </row>
    <row r="18" spans="1:4" ht="44" x14ac:dyDescent="0.25">
      <c r="A18" s="8" t="s">
        <v>68</v>
      </c>
      <c r="B18" s="3">
        <v>10000</v>
      </c>
      <c r="C18" s="3">
        <v>3</v>
      </c>
      <c r="D18" s="5">
        <f>C18*B18</f>
        <v>30000</v>
      </c>
    </row>
    <row r="19" spans="1:4" ht="22" x14ac:dyDescent="0.25">
      <c r="A19" s="8" t="s">
        <v>7</v>
      </c>
      <c r="B19" s="3">
        <v>0</v>
      </c>
      <c r="C19" s="3">
        <v>0</v>
      </c>
      <c r="D19" s="5">
        <f>C19</f>
        <v>0</v>
      </c>
    </row>
    <row r="20" spans="1:4" ht="22" x14ac:dyDescent="0.25">
      <c r="A20" s="8" t="s">
        <v>8</v>
      </c>
      <c r="B20" s="3">
        <v>0</v>
      </c>
      <c r="C20" s="3">
        <v>0</v>
      </c>
      <c r="D20" s="5">
        <f>C20</f>
        <v>0</v>
      </c>
    </row>
    <row r="21" spans="1:4" ht="22" x14ac:dyDescent="0.25">
      <c r="A21" s="8" t="s">
        <v>9</v>
      </c>
      <c r="B21" s="3">
        <v>0</v>
      </c>
      <c r="C21" s="3">
        <v>0</v>
      </c>
      <c r="D21" s="5">
        <f>C21</f>
        <v>0</v>
      </c>
    </row>
    <row r="22" spans="1:4" ht="22" x14ac:dyDescent="0.25">
      <c r="A22" s="8" t="s">
        <v>10</v>
      </c>
      <c r="B22" s="3">
        <v>0</v>
      </c>
      <c r="C22" s="3">
        <v>0</v>
      </c>
      <c r="D22" s="5">
        <f>C22</f>
        <v>0</v>
      </c>
    </row>
    <row r="23" spans="1:4" x14ac:dyDescent="0.25">
      <c r="A23" s="8"/>
      <c r="B23" s="3"/>
      <c r="C23" s="3"/>
      <c r="D23" s="5"/>
    </row>
    <row r="24" spans="1:4" x14ac:dyDescent="0.25">
      <c r="A24" s="8"/>
      <c r="B24" s="3"/>
      <c r="C24" s="3"/>
      <c r="D24" s="5"/>
    </row>
    <row r="25" spans="1:4" x14ac:dyDescent="0.25">
      <c r="A25" s="8"/>
      <c r="B25" s="3"/>
      <c r="C25" s="3"/>
      <c r="D25" s="5"/>
    </row>
    <row r="26" spans="1:4" x14ac:dyDescent="0.25">
      <c r="A26" s="8"/>
      <c r="B26" s="3"/>
      <c r="C26" s="3"/>
      <c r="D26" s="5"/>
    </row>
    <row r="27" spans="1:4" ht="22" x14ac:dyDescent="0.25">
      <c r="A27" s="7" t="s">
        <v>11</v>
      </c>
      <c r="B27" s="5"/>
      <c r="C27" s="5">
        <f>SUM(C18:C26)</f>
        <v>3</v>
      </c>
      <c r="D27" s="5">
        <f>SUM(D18:D26)</f>
        <v>30000</v>
      </c>
    </row>
    <row r="28" spans="1:4" x14ac:dyDescent="0.25">
      <c r="A28" s="9"/>
      <c r="B28" s="9"/>
      <c r="C28" s="9"/>
      <c r="D28" s="9"/>
    </row>
    <row r="29" spans="1:4" ht="22" x14ac:dyDescent="0.25">
      <c r="A29" s="28" t="s">
        <v>41</v>
      </c>
      <c r="B29" s="27"/>
    </row>
    <row r="30" spans="1:4" ht="44" x14ac:dyDescent="0.25">
      <c r="A30" s="7"/>
      <c r="B30" s="2" t="s">
        <v>64</v>
      </c>
    </row>
    <row r="31" spans="1:4" ht="22" x14ac:dyDescent="0.25">
      <c r="A31" s="16" t="s">
        <v>12</v>
      </c>
      <c r="B31" s="15">
        <v>0</v>
      </c>
    </row>
    <row r="32" spans="1:4" ht="22" x14ac:dyDescent="0.25">
      <c r="A32" s="7" t="s">
        <v>13</v>
      </c>
      <c r="B32" s="5">
        <f>D27</f>
        <v>30000</v>
      </c>
      <c r="C32" s="17"/>
    </row>
    <row r="33" spans="1:4" ht="22" x14ac:dyDescent="0.25">
      <c r="A33" s="8" t="s">
        <v>35</v>
      </c>
      <c r="B33" s="3">
        <v>24300</v>
      </c>
      <c r="C33" s="17"/>
    </row>
    <row r="34" spans="1:4" ht="22" x14ac:dyDescent="0.25">
      <c r="A34" s="8" t="s">
        <v>14</v>
      </c>
      <c r="B34" s="3">
        <v>1500</v>
      </c>
      <c r="C34" s="17"/>
    </row>
    <row r="35" spans="1:4" ht="22" x14ac:dyDescent="0.25">
      <c r="A35" s="8" t="s">
        <v>15</v>
      </c>
      <c r="B35" s="3">
        <v>300</v>
      </c>
      <c r="C35" s="18"/>
    </row>
    <row r="36" spans="1:4" ht="22" x14ac:dyDescent="0.25">
      <c r="A36" s="8" t="s">
        <v>16</v>
      </c>
      <c r="B36" s="3">
        <v>300</v>
      </c>
      <c r="C36" s="18"/>
    </row>
    <row r="37" spans="1:4" ht="22" x14ac:dyDescent="0.25">
      <c r="A37" s="8" t="s">
        <v>17</v>
      </c>
      <c r="B37" s="3">
        <v>1350</v>
      </c>
      <c r="C37" s="18"/>
    </row>
    <row r="38" spans="1:4" ht="22" x14ac:dyDescent="0.25">
      <c r="A38" s="8" t="s">
        <v>18</v>
      </c>
      <c r="B38" s="3">
        <v>2700</v>
      </c>
      <c r="C38" s="18"/>
    </row>
    <row r="39" spans="1:4" ht="22" x14ac:dyDescent="0.25">
      <c r="A39" s="8" t="s">
        <v>19</v>
      </c>
      <c r="B39" s="3">
        <v>1350</v>
      </c>
      <c r="C39" s="18"/>
    </row>
    <row r="40" spans="1:4" ht="22" x14ac:dyDescent="0.25">
      <c r="A40" s="8" t="s">
        <v>20</v>
      </c>
      <c r="B40" s="3">
        <v>2500</v>
      </c>
      <c r="C40" s="18"/>
    </row>
    <row r="41" spans="1:4" x14ac:dyDescent="0.25">
      <c r="A41" s="8"/>
      <c r="B41" s="3"/>
      <c r="C41" s="18"/>
    </row>
    <row r="42" spans="1:4" ht="22" x14ac:dyDescent="0.25">
      <c r="A42" s="8" t="s">
        <v>21</v>
      </c>
      <c r="B42" s="3">
        <v>0</v>
      </c>
      <c r="C42" s="18"/>
    </row>
    <row r="43" spans="1:4" ht="22" x14ac:dyDescent="0.25">
      <c r="A43" s="8" t="s">
        <v>34</v>
      </c>
      <c r="B43" s="3">
        <f>D14*3.5%</f>
        <v>7087.5000000000009</v>
      </c>
      <c r="C43" s="18"/>
    </row>
    <row r="44" spans="1:4" ht="22" x14ac:dyDescent="0.25">
      <c r="A44" s="5" t="s">
        <v>28</v>
      </c>
      <c r="B44" s="5">
        <f>SUM(B31:B43)</f>
        <v>71387.5</v>
      </c>
      <c r="C44" s="18"/>
    </row>
    <row r="45" spans="1:4" x14ac:dyDescent="0.25">
      <c r="C45" s="33"/>
    </row>
    <row r="46" spans="1:4" ht="22" x14ac:dyDescent="0.25">
      <c r="A46" s="26" t="s">
        <v>22</v>
      </c>
      <c r="B46" s="26"/>
      <c r="C46" s="33"/>
    </row>
    <row r="47" spans="1:4" ht="22" x14ac:dyDescent="0.25">
      <c r="A47" s="7"/>
      <c r="B47" s="5" t="s">
        <v>65</v>
      </c>
      <c r="C47" s="34" t="s">
        <v>38</v>
      </c>
    </row>
    <row r="48" spans="1:4" ht="44" x14ac:dyDescent="0.25">
      <c r="A48" s="8" t="s">
        <v>73</v>
      </c>
      <c r="B48" s="3">
        <v>534600</v>
      </c>
      <c r="C48" s="34">
        <v>19800</v>
      </c>
      <c r="D48" s="30"/>
    </row>
    <row r="49" spans="1:4" s="35" customFormat="1" ht="22" x14ac:dyDescent="0.25">
      <c r="A49" s="8" t="s">
        <v>72</v>
      </c>
      <c r="B49" s="3">
        <v>529200</v>
      </c>
      <c r="C49" s="34">
        <v>19600</v>
      </c>
      <c r="D49" s="30"/>
    </row>
    <row r="50" spans="1:4" ht="22" x14ac:dyDescent="0.25">
      <c r="A50" s="8" t="s">
        <v>24</v>
      </c>
      <c r="B50" s="3">
        <v>5000</v>
      </c>
      <c r="C50" s="34">
        <f t="shared" ref="C50:C59" si="0">B50/27</f>
        <v>185.18518518518519</v>
      </c>
      <c r="D50" s="30"/>
    </row>
    <row r="51" spans="1:4" ht="22" x14ac:dyDescent="0.25">
      <c r="A51" s="8" t="s">
        <v>25</v>
      </c>
      <c r="B51" s="3">
        <v>0</v>
      </c>
      <c r="C51" s="34">
        <f t="shared" si="0"/>
        <v>0</v>
      </c>
      <c r="D51" s="30"/>
    </row>
    <row r="52" spans="1:4" ht="22" x14ac:dyDescent="0.25">
      <c r="A52" s="8" t="s">
        <v>26</v>
      </c>
      <c r="B52" s="3">
        <f>B33</f>
        <v>24300</v>
      </c>
      <c r="C52" s="34">
        <f t="shared" si="0"/>
        <v>900</v>
      </c>
      <c r="D52" s="30"/>
    </row>
    <row r="53" spans="1:4" ht="22" x14ac:dyDescent="0.25">
      <c r="A53" s="8" t="s">
        <v>27</v>
      </c>
      <c r="B53" s="3">
        <v>0</v>
      </c>
      <c r="C53" s="34">
        <f t="shared" si="0"/>
        <v>0</v>
      </c>
      <c r="D53" s="30"/>
    </row>
    <row r="54" spans="1:4" ht="22" x14ac:dyDescent="0.25">
      <c r="A54" s="8" t="s">
        <v>21</v>
      </c>
      <c r="B54" s="3">
        <v>1000</v>
      </c>
      <c r="C54" s="34">
        <f t="shared" si="0"/>
        <v>37.037037037037038</v>
      </c>
      <c r="D54" s="30"/>
    </row>
    <row r="55" spans="1:4" ht="22" x14ac:dyDescent="0.25">
      <c r="A55" s="8" t="s">
        <v>29</v>
      </c>
      <c r="B55" s="3">
        <v>10000</v>
      </c>
      <c r="C55" s="34">
        <f t="shared" si="0"/>
        <v>370.37037037037038</v>
      </c>
      <c r="D55" s="30"/>
    </row>
    <row r="56" spans="1:4" ht="22" x14ac:dyDescent="0.25">
      <c r="A56" s="8" t="s">
        <v>31</v>
      </c>
      <c r="B56" s="3">
        <v>20000</v>
      </c>
      <c r="C56" s="34">
        <f t="shared" si="0"/>
        <v>740.74074074074076</v>
      </c>
      <c r="D56" s="30"/>
    </row>
    <row r="57" spans="1:4" x14ac:dyDescent="0.25">
      <c r="A57" s="23"/>
      <c r="B57" s="24"/>
      <c r="C57" s="34">
        <f t="shared" si="0"/>
        <v>0</v>
      </c>
      <c r="D57" s="30"/>
    </row>
    <row r="58" spans="1:4" x14ac:dyDescent="0.25">
      <c r="A58" s="12"/>
      <c r="B58" s="13"/>
      <c r="C58" s="34">
        <f t="shared" si="0"/>
        <v>0</v>
      </c>
      <c r="D58" s="30"/>
    </row>
    <row r="59" spans="1:4" ht="22" x14ac:dyDescent="0.25">
      <c r="A59" s="5" t="s">
        <v>28</v>
      </c>
      <c r="B59" s="5">
        <f>SUM(B48:B58)</f>
        <v>1124100</v>
      </c>
      <c r="C59" s="34">
        <f t="shared" si="0"/>
        <v>41633.333333333336</v>
      </c>
      <c r="D59" s="30"/>
    </row>
    <row r="60" spans="1:4" x14ac:dyDescent="0.25">
      <c r="C60" s="34"/>
    </row>
    <row r="61" spans="1:4" ht="22" thickBot="1" x14ac:dyDescent="0.3">
      <c r="C61" s="34"/>
    </row>
    <row r="62" spans="1:4" ht="23" thickBot="1" x14ac:dyDescent="0.3">
      <c r="A62" s="29" t="s">
        <v>66</v>
      </c>
      <c r="B62" s="10">
        <f>D14-B44</f>
        <v>131112.5</v>
      </c>
      <c r="C62" s="34">
        <f>B62/27</f>
        <v>4856.0185185185182</v>
      </c>
    </row>
    <row r="63" spans="1:4" ht="22" thickBot="1" x14ac:dyDescent="0.3">
      <c r="A63" s="29"/>
      <c r="B63" s="4"/>
      <c r="C63" s="34"/>
    </row>
    <row r="64" spans="1:4" ht="23" thickBot="1" x14ac:dyDescent="0.3">
      <c r="A64" s="29" t="s">
        <v>67</v>
      </c>
      <c r="B64" s="10">
        <f>B62*12</f>
        <v>1573350</v>
      </c>
      <c r="C64" s="34">
        <f t="shared" ref="C64" si="1">B64/27</f>
        <v>58272.222222222219</v>
      </c>
    </row>
    <row r="65" spans="1:3" ht="22" thickBot="1" x14ac:dyDescent="0.3">
      <c r="A65" s="29"/>
      <c r="B65" s="4"/>
      <c r="C65" s="33"/>
    </row>
    <row r="66" spans="1:3" ht="45" thickBot="1" x14ac:dyDescent="0.3">
      <c r="A66" s="29" t="s">
        <v>52</v>
      </c>
      <c r="B66" s="19">
        <f>B62/D14</f>
        <v>0.64746913580246912</v>
      </c>
    </row>
    <row r="67" spans="1:3" ht="22" thickBot="1" x14ac:dyDescent="0.3">
      <c r="A67" s="29"/>
      <c r="B67" s="4"/>
    </row>
    <row r="68" spans="1:3" ht="23" thickBot="1" x14ac:dyDescent="0.3">
      <c r="A68" s="29" t="s">
        <v>53</v>
      </c>
      <c r="B68" s="10">
        <f>B59/B62</f>
        <v>8.5735532462579851</v>
      </c>
    </row>
  </sheetData>
  <mergeCells count="6">
    <mergeCell ref="A1:D1"/>
    <mergeCell ref="A2:B2"/>
    <mergeCell ref="A4:C4"/>
    <mergeCell ref="A5:C5"/>
    <mergeCell ref="A7:B7"/>
    <mergeCell ref="A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C5806-483D-DE47-81B6-801C18C9E355}">
  <dimension ref="A1:F71"/>
  <sheetViews>
    <sheetView topLeftCell="A44" zoomScale="120" zoomScaleNormal="120" workbookViewId="0">
      <selection activeCell="B65" sqref="B65"/>
    </sheetView>
  </sheetViews>
  <sheetFormatPr baseColWidth="10" defaultRowHeight="21" x14ac:dyDescent="0.25"/>
  <cols>
    <col min="1" max="1" width="54.5" style="1" bestFit="1" customWidth="1"/>
    <col min="2" max="2" width="39.33203125" style="1" customWidth="1"/>
    <col min="3" max="3" width="54.5" style="1" customWidth="1"/>
    <col min="4" max="4" width="43" style="1" customWidth="1"/>
    <col min="5" max="5" width="22.33203125" style="1" bestFit="1" customWidth="1"/>
    <col min="6" max="16384" width="10.83203125" style="1"/>
  </cols>
  <sheetData>
    <row r="1" spans="1:6" ht="26" x14ac:dyDescent="0.3">
      <c r="A1" s="36" t="s">
        <v>59</v>
      </c>
      <c r="B1" s="36"/>
      <c r="C1" s="36"/>
      <c r="D1" s="36"/>
    </row>
    <row r="2" spans="1:6" ht="22" x14ac:dyDescent="0.25">
      <c r="A2" s="37" t="s">
        <v>0</v>
      </c>
      <c r="B2" s="37"/>
      <c r="C2" s="29" t="s">
        <v>39</v>
      </c>
    </row>
    <row r="4" spans="1:6" ht="44" customHeight="1" x14ac:dyDescent="0.25">
      <c r="A4" s="39" t="s">
        <v>49</v>
      </c>
      <c r="B4" s="39"/>
      <c r="C4" s="39"/>
      <c r="D4" s="31"/>
    </row>
    <row r="5" spans="1:6" x14ac:dyDescent="0.25">
      <c r="A5" s="39" t="s">
        <v>50</v>
      </c>
      <c r="B5" s="39"/>
      <c r="C5" s="39"/>
      <c r="D5" s="31"/>
    </row>
    <row r="6" spans="1:6" x14ac:dyDescent="0.25">
      <c r="A6" s="39" t="s">
        <v>48</v>
      </c>
      <c r="B6" s="39"/>
      <c r="C6" s="39"/>
      <c r="D6" s="31"/>
    </row>
    <row r="7" spans="1:6" x14ac:dyDescent="0.25">
      <c r="A7" s="39" t="s">
        <v>51</v>
      </c>
      <c r="B7" s="39"/>
      <c r="C7" s="39"/>
      <c r="D7" s="31"/>
    </row>
    <row r="8" spans="1:6" x14ac:dyDescent="0.25">
      <c r="A8" s="38" t="s">
        <v>1</v>
      </c>
      <c r="B8" s="38"/>
      <c r="C8" s="28"/>
      <c r="D8" s="28"/>
    </row>
    <row r="9" spans="1:6" ht="65" customHeight="1" x14ac:dyDescent="0.25">
      <c r="A9" s="7" t="s">
        <v>32</v>
      </c>
      <c r="B9" s="2" t="s">
        <v>54</v>
      </c>
      <c r="C9" s="2" t="s">
        <v>69</v>
      </c>
      <c r="D9" s="2" t="s">
        <v>3</v>
      </c>
    </row>
    <row r="10" spans="1:6" s="4" customFormat="1" ht="22" x14ac:dyDescent="0.25">
      <c r="A10" s="5" t="s">
        <v>44</v>
      </c>
      <c r="B10" s="3">
        <v>90</v>
      </c>
      <c r="C10" s="11">
        <v>45</v>
      </c>
      <c r="D10" s="11">
        <v>30</v>
      </c>
    </row>
    <row r="11" spans="1:6" s="4" customFormat="1" ht="22" x14ac:dyDescent="0.25">
      <c r="A11" s="5" t="s">
        <v>45</v>
      </c>
      <c r="B11" s="3">
        <v>45</v>
      </c>
      <c r="C11" s="11">
        <v>50</v>
      </c>
      <c r="D11" s="11">
        <v>30</v>
      </c>
    </row>
    <row r="12" spans="1:6" s="4" customFormat="1" ht="22" x14ac:dyDescent="0.25">
      <c r="A12" s="5" t="s">
        <v>70</v>
      </c>
      <c r="B12" s="3">
        <v>125</v>
      </c>
      <c r="C12" s="11">
        <v>20</v>
      </c>
      <c r="D12" s="11">
        <v>30</v>
      </c>
    </row>
    <row r="13" spans="1:6" s="4" customFormat="1" ht="22" x14ac:dyDescent="0.25">
      <c r="A13" s="21" t="s">
        <v>28</v>
      </c>
      <c r="B13" s="22"/>
      <c r="C13" s="22"/>
      <c r="D13" s="5"/>
    </row>
    <row r="14" spans="1:6" ht="22" x14ac:dyDescent="0.25">
      <c r="F14" s="1" t="s">
        <v>30</v>
      </c>
    </row>
    <row r="15" spans="1:6" ht="44" x14ac:dyDescent="0.25">
      <c r="A15" s="2" t="s">
        <v>2</v>
      </c>
      <c r="B15" s="2" t="s">
        <v>55</v>
      </c>
      <c r="C15" s="14" t="s">
        <v>12</v>
      </c>
      <c r="D15" s="2" t="s">
        <v>60</v>
      </c>
    </row>
    <row r="16" spans="1:6" s="4" customFormat="1" x14ac:dyDescent="0.25">
      <c r="A16" s="5">
        <f>C10*D10+C11*D11+C12*D12</f>
        <v>3450</v>
      </c>
      <c r="B16" s="5">
        <f>B10*C10*D10+B11*C11*D11+B12*C12*D12</f>
        <v>264000</v>
      </c>
      <c r="C16" s="15">
        <v>0</v>
      </c>
      <c r="D16" s="5">
        <f>B16</f>
        <v>264000</v>
      </c>
    </row>
    <row r="17" spans="1:4" x14ac:dyDescent="0.25">
      <c r="A17" s="6"/>
      <c r="B17" s="6"/>
      <c r="C17" s="6"/>
      <c r="D17" s="6"/>
    </row>
    <row r="18" spans="1:4" ht="22" x14ac:dyDescent="0.25">
      <c r="A18" s="1" t="s">
        <v>4</v>
      </c>
    </row>
    <row r="19" spans="1:4" ht="44" x14ac:dyDescent="0.25">
      <c r="A19" s="7" t="s">
        <v>5</v>
      </c>
      <c r="B19" s="2" t="s">
        <v>58</v>
      </c>
      <c r="C19" s="2" t="s">
        <v>6</v>
      </c>
      <c r="D19" s="2" t="s">
        <v>63</v>
      </c>
    </row>
    <row r="20" spans="1:4" ht="44" x14ac:dyDescent="0.25">
      <c r="A20" s="8" t="s">
        <v>68</v>
      </c>
      <c r="B20" s="3">
        <v>10000</v>
      </c>
      <c r="C20" s="3">
        <v>4</v>
      </c>
      <c r="D20" s="5">
        <f>C20*B20</f>
        <v>40000</v>
      </c>
    </row>
    <row r="21" spans="1:4" ht="22" x14ac:dyDescent="0.25">
      <c r="A21" s="8" t="s">
        <v>7</v>
      </c>
      <c r="B21" s="3">
        <v>0</v>
      </c>
      <c r="C21" s="3">
        <v>0</v>
      </c>
      <c r="D21" s="5">
        <f>C21</f>
        <v>0</v>
      </c>
    </row>
    <row r="22" spans="1:4" ht="22" x14ac:dyDescent="0.25">
      <c r="A22" s="8" t="s">
        <v>8</v>
      </c>
      <c r="B22" s="3">
        <v>0</v>
      </c>
      <c r="C22" s="3">
        <v>0</v>
      </c>
      <c r="D22" s="5">
        <f>C22</f>
        <v>0</v>
      </c>
    </row>
    <row r="23" spans="1:4" ht="22" x14ac:dyDescent="0.25">
      <c r="A23" s="8" t="s">
        <v>9</v>
      </c>
      <c r="B23" s="3">
        <v>0</v>
      </c>
      <c r="C23" s="3">
        <v>0</v>
      </c>
      <c r="D23" s="5">
        <f>C23</f>
        <v>0</v>
      </c>
    </row>
    <row r="24" spans="1:4" ht="22" x14ac:dyDescent="0.25">
      <c r="A24" s="8" t="s">
        <v>10</v>
      </c>
      <c r="B24" s="3">
        <v>0</v>
      </c>
      <c r="C24" s="3">
        <v>0</v>
      </c>
      <c r="D24" s="5">
        <f>C24</f>
        <v>0</v>
      </c>
    </row>
    <row r="25" spans="1:4" x14ac:dyDescent="0.25">
      <c r="A25" s="8"/>
      <c r="B25" s="3"/>
      <c r="C25" s="3"/>
      <c r="D25" s="5"/>
    </row>
    <row r="26" spans="1:4" x14ac:dyDescent="0.25">
      <c r="A26" s="8"/>
      <c r="B26" s="3"/>
      <c r="C26" s="3"/>
      <c r="D26" s="5"/>
    </row>
    <row r="27" spans="1:4" x14ac:dyDescent="0.25">
      <c r="A27" s="8"/>
      <c r="B27" s="3"/>
      <c r="C27" s="3"/>
      <c r="D27" s="5"/>
    </row>
    <row r="28" spans="1:4" x14ac:dyDescent="0.25">
      <c r="A28" s="8"/>
      <c r="B28" s="3"/>
      <c r="C28" s="3"/>
      <c r="D28" s="5"/>
    </row>
    <row r="29" spans="1:4" ht="22" x14ac:dyDescent="0.25">
      <c r="A29" s="7" t="s">
        <v>11</v>
      </c>
      <c r="B29" s="5"/>
      <c r="C29" s="5">
        <f>SUM(C20:C28)</f>
        <v>4</v>
      </c>
      <c r="D29" s="5">
        <f>SUM(D20:D28)</f>
        <v>40000</v>
      </c>
    </row>
    <row r="30" spans="1:4" x14ac:dyDescent="0.25">
      <c r="A30" s="9"/>
      <c r="B30" s="9"/>
      <c r="C30" s="9"/>
      <c r="D30" s="9"/>
    </row>
    <row r="31" spans="1:4" ht="22" x14ac:dyDescent="0.25">
      <c r="A31" s="28" t="s">
        <v>41</v>
      </c>
      <c r="B31" s="27"/>
    </row>
    <row r="32" spans="1:4" ht="44" x14ac:dyDescent="0.25">
      <c r="A32" s="7"/>
      <c r="B32" s="2" t="s">
        <v>64</v>
      </c>
    </row>
    <row r="33" spans="1:3" ht="22" x14ac:dyDescent="0.25">
      <c r="A33" s="16" t="s">
        <v>12</v>
      </c>
      <c r="B33" s="15">
        <v>0</v>
      </c>
    </row>
    <row r="34" spans="1:3" ht="22" x14ac:dyDescent="0.25">
      <c r="A34" s="7" t="s">
        <v>13</v>
      </c>
      <c r="B34" s="5">
        <f>D29</f>
        <v>40000</v>
      </c>
      <c r="C34" s="17"/>
    </row>
    <row r="35" spans="1:3" ht="22" x14ac:dyDescent="0.25">
      <c r="A35" s="8" t="s">
        <v>36</v>
      </c>
      <c r="B35" s="3">
        <v>37800</v>
      </c>
      <c r="C35" s="17"/>
    </row>
    <row r="36" spans="1:3" ht="22" x14ac:dyDescent="0.25">
      <c r="A36" s="8" t="s">
        <v>14</v>
      </c>
      <c r="B36" s="3">
        <v>1500</v>
      </c>
      <c r="C36" s="17"/>
    </row>
    <row r="37" spans="1:3" ht="22" x14ac:dyDescent="0.25">
      <c r="A37" s="8" t="s">
        <v>15</v>
      </c>
      <c r="B37" s="3">
        <v>300</v>
      </c>
      <c r="C37" s="18"/>
    </row>
    <row r="38" spans="1:3" ht="22" x14ac:dyDescent="0.25">
      <c r="A38" s="8" t="s">
        <v>16</v>
      </c>
      <c r="B38" s="3">
        <v>300</v>
      </c>
      <c r="C38" s="18"/>
    </row>
    <row r="39" spans="1:3" ht="22" x14ac:dyDescent="0.25">
      <c r="A39" s="8" t="s">
        <v>17</v>
      </c>
      <c r="B39" s="3">
        <v>1350</v>
      </c>
      <c r="C39" s="18"/>
    </row>
    <row r="40" spans="1:3" ht="22" x14ac:dyDescent="0.25">
      <c r="A40" s="8" t="s">
        <v>18</v>
      </c>
      <c r="B40" s="3">
        <v>2700</v>
      </c>
      <c r="C40" s="18"/>
    </row>
    <row r="41" spans="1:3" ht="22" x14ac:dyDescent="0.25">
      <c r="A41" s="8" t="s">
        <v>19</v>
      </c>
      <c r="B41" s="3">
        <v>1350</v>
      </c>
      <c r="C41" s="18"/>
    </row>
    <row r="42" spans="1:3" ht="22" x14ac:dyDescent="0.25">
      <c r="A42" s="8" t="s">
        <v>20</v>
      </c>
      <c r="B42" s="3">
        <v>2500</v>
      </c>
      <c r="C42" s="18"/>
    </row>
    <row r="43" spans="1:3" x14ac:dyDescent="0.25">
      <c r="A43" s="8"/>
      <c r="B43" s="3"/>
      <c r="C43" s="18"/>
    </row>
    <row r="44" spans="1:3" ht="22" x14ac:dyDescent="0.25">
      <c r="A44" s="8" t="s">
        <v>21</v>
      </c>
      <c r="B44" s="3">
        <v>0</v>
      </c>
      <c r="C44" s="18"/>
    </row>
    <row r="45" spans="1:3" ht="22" x14ac:dyDescent="0.25">
      <c r="A45" s="8" t="s">
        <v>34</v>
      </c>
      <c r="B45" s="3">
        <f>D16*3.5%</f>
        <v>9240</v>
      </c>
      <c r="C45" s="18"/>
    </row>
    <row r="46" spans="1:3" ht="22" x14ac:dyDescent="0.25">
      <c r="A46" s="5" t="s">
        <v>28</v>
      </c>
      <c r="B46" s="5">
        <f>SUM(B33:B45)</f>
        <v>97040</v>
      </c>
      <c r="C46" s="18"/>
    </row>
    <row r="48" spans="1:3" ht="22" x14ac:dyDescent="0.25">
      <c r="A48" s="26" t="s">
        <v>22</v>
      </c>
      <c r="B48" s="26"/>
    </row>
    <row r="49" spans="1:4" ht="22" x14ac:dyDescent="0.25">
      <c r="A49" s="7"/>
      <c r="B49" s="5" t="s">
        <v>23</v>
      </c>
      <c r="C49" s="4" t="s">
        <v>38</v>
      </c>
    </row>
    <row r="50" spans="1:4" ht="44" x14ac:dyDescent="0.25">
      <c r="A50" s="8" t="s">
        <v>74</v>
      </c>
      <c r="B50" s="3">
        <v>534600</v>
      </c>
      <c r="C50" s="4">
        <v>19800</v>
      </c>
    </row>
    <row r="51" spans="1:4" s="35" customFormat="1" ht="22" x14ac:dyDescent="0.25">
      <c r="A51" s="8" t="s">
        <v>75</v>
      </c>
      <c r="B51" s="3">
        <v>529200</v>
      </c>
      <c r="C51" s="4">
        <v>19600</v>
      </c>
    </row>
    <row r="52" spans="1:4" s="35" customFormat="1" ht="22" x14ac:dyDescent="0.25">
      <c r="A52" s="8" t="s">
        <v>76</v>
      </c>
      <c r="B52" s="3">
        <v>494100</v>
      </c>
      <c r="C52" s="4">
        <v>18300</v>
      </c>
    </row>
    <row r="53" spans="1:4" ht="22" x14ac:dyDescent="0.25">
      <c r="A53" s="8" t="s">
        <v>24</v>
      </c>
      <c r="B53" s="3">
        <v>5000</v>
      </c>
      <c r="C53" s="4">
        <f t="shared" ref="C53:C62" si="0">B53/27</f>
        <v>185.18518518518519</v>
      </c>
      <c r="D53" s="35"/>
    </row>
    <row r="54" spans="1:4" ht="22" x14ac:dyDescent="0.25">
      <c r="A54" s="8" t="s">
        <v>25</v>
      </c>
      <c r="B54" s="3">
        <v>0</v>
      </c>
      <c r="C54" s="4">
        <f t="shared" si="0"/>
        <v>0</v>
      </c>
      <c r="D54" s="35"/>
    </row>
    <row r="55" spans="1:4" ht="22" x14ac:dyDescent="0.25">
      <c r="A55" s="8" t="s">
        <v>26</v>
      </c>
      <c r="B55" s="3">
        <f>B35</f>
        <v>37800</v>
      </c>
      <c r="C55" s="4">
        <f t="shared" si="0"/>
        <v>1400</v>
      </c>
      <c r="D55" s="35"/>
    </row>
    <row r="56" spans="1:4" ht="22" x14ac:dyDescent="0.25">
      <c r="A56" s="8" t="s">
        <v>27</v>
      </c>
      <c r="B56" s="3">
        <v>0</v>
      </c>
      <c r="C56" s="4">
        <f t="shared" si="0"/>
        <v>0</v>
      </c>
      <c r="D56" s="35"/>
    </row>
    <row r="57" spans="1:4" ht="22" x14ac:dyDescent="0.25">
      <c r="A57" s="8" t="s">
        <v>21</v>
      </c>
      <c r="B57" s="3">
        <v>1000</v>
      </c>
      <c r="C57" s="4">
        <f t="shared" si="0"/>
        <v>37.037037037037038</v>
      </c>
      <c r="D57" s="35"/>
    </row>
    <row r="58" spans="1:4" ht="22" x14ac:dyDescent="0.25">
      <c r="A58" s="8" t="s">
        <v>29</v>
      </c>
      <c r="B58" s="3">
        <v>10000</v>
      </c>
      <c r="C58" s="4">
        <f t="shared" si="0"/>
        <v>370.37037037037038</v>
      </c>
      <c r="D58" s="35"/>
    </row>
    <row r="59" spans="1:4" ht="22" x14ac:dyDescent="0.25">
      <c r="A59" s="8" t="s">
        <v>31</v>
      </c>
      <c r="B59" s="3">
        <v>20000</v>
      </c>
      <c r="C59" s="4">
        <f t="shared" si="0"/>
        <v>740.74074074074076</v>
      </c>
      <c r="D59" s="35"/>
    </row>
    <row r="60" spans="1:4" x14ac:dyDescent="0.25">
      <c r="A60" s="23"/>
      <c r="B60" s="24"/>
      <c r="C60" s="4">
        <f t="shared" si="0"/>
        <v>0</v>
      </c>
      <c r="D60" s="35"/>
    </row>
    <row r="61" spans="1:4" x14ac:dyDescent="0.25">
      <c r="A61" s="12"/>
      <c r="B61" s="13"/>
      <c r="C61" s="4">
        <f t="shared" si="0"/>
        <v>0</v>
      </c>
      <c r="D61" s="35"/>
    </row>
    <row r="62" spans="1:4" ht="22" x14ac:dyDescent="0.25">
      <c r="A62" s="5" t="s">
        <v>28</v>
      </c>
      <c r="B62" s="5">
        <f>SUM(B50:B61)</f>
        <v>1631700</v>
      </c>
      <c r="C62" s="4">
        <f t="shared" si="0"/>
        <v>60433.333333333336</v>
      </c>
      <c r="D62" s="35"/>
    </row>
    <row r="63" spans="1:4" x14ac:dyDescent="0.25">
      <c r="C63" s="4"/>
    </row>
    <row r="64" spans="1:4" ht="23" thickBot="1" x14ac:dyDescent="0.3">
      <c r="C64" s="4" t="s">
        <v>38</v>
      </c>
    </row>
    <row r="65" spans="1:3" ht="23" thickBot="1" x14ac:dyDescent="0.3">
      <c r="A65" s="1" t="s">
        <v>66</v>
      </c>
      <c r="B65" s="10">
        <f>D16-B46</f>
        <v>166960</v>
      </c>
      <c r="C65" s="4">
        <f>B65/27</f>
        <v>6183.7037037037035</v>
      </c>
    </row>
    <row r="66" spans="1:3" ht="22" thickBot="1" x14ac:dyDescent="0.3">
      <c r="B66" s="4"/>
      <c r="C66" s="4"/>
    </row>
    <row r="67" spans="1:3" ht="23" thickBot="1" x14ac:dyDescent="0.3">
      <c r="A67" s="1" t="s">
        <v>67</v>
      </c>
      <c r="B67" s="10">
        <f>B65*12</f>
        <v>2003520</v>
      </c>
      <c r="C67" s="4">
        <f t="shared" ref="C67" si="1">B67/27</f>
        <v>74204.444444444438</v>
      </c>
    </row>
    <row r="68" spans="1:3" ht="22" thickBot="1" x14ac:dyDescent="0.3">
      <c r="B68" s="4"/>
      <c r="C68" s="4"/>
    </row>
    <row r="69" spans="1:3" ht="45" thickBot="1" x14ac:dyDescent="0.3">
      <c r="A69" s="1" t="s">
        <v>52</v>
      </c>
      <c r="B69" s="19">
        <f>B65/D16</f>
        <v>0.63242424242424244</v>
      </c>
      <c r="C69" s="4"/>
    </row>
    <row r="70" spans="1:3" ht="22" thickBot="1" x14ac:dyDescent="0.3">
      <c r="B70" s="4"/>
      <c r="C70" s="4"/>
    </row>
    <row r="71" spans="1:3" ht="23" thickBot="1" x14ac:dyDescent="0.3">
      <c r="A71" s="1" t="s">
        <v>53</v>
      </c>
      <c r="B71" s="10">
        <f>B62/B65</f>
        <v>9.7729995208433156</v>
      </c>
      <c r="C71" s="29"/>
    </row>
  </sheetData>
  <mergeCells count="7">
    <mergeCell ref="A8:B8"/>
    <mergeCell ref="A7:C7"/>
    <mergeCell ref="A1:D1"/>
    <mergeCell ref="A2:B2"/>
    <mergeCell ref="A4:C4"/>
    <mergeCell ref="A5:C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Пакет "START"</vt:lpstr>
      <vt:lpstr>Пакет "OPTIMA"</vt:lpstr>
      <vt:lpstr>Пакет "PREMIUM"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2020-05-07T15:38:52Z</dcterms:created>
  <dcterms:modified xsi:type="dcterms:W3CDTF">2020-06-11T15:47:38Z</dcterms:modified>
</cp:coreProperties>
</file>