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Исходные данные" sheetId="1" r:id="rId4"/>
    <sheet name="Обобщенный расчет" sheetId="2" r:id="rId5"/>
    <sheet name="Детальный расчет" sheetId="3" r:id="rId6"/>
  </sheets>
</workbook>
</file>

<file path=xl/sharedStrings.xml><?xml version="1.0" encoding="utf-8"?>
<sst xmlns="http://schemas.openxmlformats.org/spreadsheetml/2006/main" uniqueCount="129">
  <si>
    <t>Изменения можно вносить только в ячейки, окрашенные в серый цвет</t>
  </si>
  <si>
    <t>Исходные данные для финансовой модели франшизы "Вафли с любовью"</t>
  </si>
  <si>
    <t>RUB</t>
  </si>
  <si>
    <t>Форматы торговых точек:</t>
  </si>
  <si>
    <t>МАФ</t>
  </si>
  <si>
    <t>Фуд-корт</t>
  </si>
  <si>
    <t>Кафе</t>
  </si>
  <si>
    <t>USD</t>
  </si>
  <si>
    <t>EUR</t>
  </si>
  <si>
    <t>Валюта, в которой производится расчет</t>
  </si>
  <si>
    <t>Показатели в зависимости от формата</t>
  </si>
  <si>
    <t>Площадь заведения для каждого формата, кв.м.</t>
  </si>
  <si>
    <r>
      <rPr>
        <b val="1"/>
        <sz val="14"/>
        <color indexed="8"/>
        <rFont val="Calibri"/>
      </rPr>
      <t>МАФ</t>
    </r>
  </si>
  <si>
    <r>
      <rPr>
        <b val="1"/>
        <sz val="14"/>
        <color indexed="8"/>
        <rFont val="Calibri"/>
      </rPr>
      <t>Фуд-корт</t>
    </r>
  </si>
  <si>
    <r>
      <rPr>
        <b val="1"/>
        <sz val="14"/>
        <color indexed="8"/>
        <rFont val="Calibri"/>
      </rPr>
      <t>Кафе</t>
    </r>
  </si>
  <si>
    <t>от 80</t>
  </si>
  <si>
    <r>
      <rPr>
        <b val="1"/>
        <sz val="14"/>
        <color indexed="8"/>
        <rFont val="Calibri"/>
      </rPr>
      <t xml:space="preserve">Средний чек для каждого формата, </t>
    </r>
    <r>
      <rPr>
        <b val="1"/>
        <sz val="14"/>
        <color indexed="8"/>
        <rFont val="Calibri"/>
      </rPr>
      <t>RUB</t>
    </r>
  </si>
  <si>
    <t>Среднее количество чеков в день, шт./день</t>
  </si>
  <si>
    <t>Доля себестоимости товаров в среднем чеке, %</t>
  </si>
  <si>
    <t>Инвестиции в открытие заведения</t>
  </si>
  <si>
    <t>Ремонт помещения (изготовление МАФ), вывеска</t>
  </si>
  <si>
    <r>
      <rPr>
        <b val="1"/>
        <sz val="14"/>
        <color indexed="13"/>
        <rFont val="Calibri"/>
      </rPr>
      <t>RUB</t>
    </r>
  </si>
  <si>
    <t>Мебель и оборудование</t>
  </si>
  <si>
    <t>Компьютеры, п/о</t>
  </si>
  <si>
    <t>Первоначальная закупка продуктов</t>
  </si>
  <si>
    <t>Рекламная кампания</t>
  </si>
  <si>
    <t>Паушальный взнос</t>
  </si>
  <si>
    <t>Прочее</t>
  </si>
  <si>
    <t>ИТОГО:</t>
  </si>
  <si>
    <t>Текущие затраты</t>
  </si>
  <si>
    <t>Роялти</t>
  </si>
  <si>
    <r>
      <rPr>
        <b val="1"/>
        <sz val="14"/>
        <color indexed="13"/>
        <rFont val="Calibri"/>
      </rPr>
      <t>RUB/мес.</t>
    </r>
  </si>
  <si>
    <t>Аренда</t>
  </si>
  <si>
    <r>
      <rPr>
        <b val="1"/>
        <sz val="14"/>
        <color indexed="13"/>
        <rFont val="Calibri"/>
      </rPr>
      <t>RUB/мес. за 1 кв.м.</t>
    </r>
  </si>
  <si>
    <t>Зарплата персонала</t>
  </si>
  <si>
    <t>Коммунальные платежи</t>
  </si>
  <si>
    <t>Хозяйственные нужды</t>
  </si>
  <si>
    <t>Программа учёта продаж</t>
  </si>
  <si>
    <t>Офисные расходы</t>
  </si>
  <si>
    <t>Униформа персонала</t>
  </si>
  <si>
    <r>
      <rPr>
        <b val="1"/>
        <sz val="14"/>
        <color indexed="13"/>
        <rFont val="Calibri"/>
      </rPr>
      <t>RUB/год</t>
    </r>
  </si>
  <si>
    <t>Транспортные расходы</t>
  </si>
  <si>
    <t>Услуги связи, интернет</t>
  </si>
  <si>
    <t>Налоги, патенты, лицензии</t>
  </si>
  <si>
    <t>Местная реклама (печатная продукция, интернет и т.д.)</t>
  </si>
  <si>
    <t>Прочее (в т.ч. списания)</t>
  </si>
  <si>
    <t>Финансовая модель франшизы "Вафли с любовью"</t>
  </si>
  <si>
    <t>январь</t>
  </si>
  <si>
    <t>Формат заведения</t>
  </si>
  <si>
    <t>Месяц, с которого начинается работа</t>
  </si>
  <si>
    <t>февраль</t>
  </si>
  <si>
    <t>Площадь и финансовые параметры заведения</t>
  </si>
  <si>
    <t>март</t>
  </si>
  <si>
    <t>Площадь заведения, кв.м.</t>
  </si>
  <si>
    <t>Средний чек, RUB</t>
  </si>
  <si>
    <t>Валовая выручка*, RUB/мес.</t>
  </si>
  <si>
    <t>Cost (себестоимость)*, RUB/мес.</t>
  </si>
  <si>
    <t>апрель</t>
  </si>
  <si>
    <t>май</t>
  </si>
  <si>
    <t xml:space="preserve"> * - без учета динамики выхода продаж на плановые показатели и дальнейшего роста объемов продаж, которая указывается на странице "Детальный расчет".</t>
  </si>
  <si>
    <t>июнь</t>
  </si>
  <si>
    <t>июль</t>
  </si>
  <si>
    <t>август</t>
  </si>
  <si>
    <t>Ремонт помещения</t>
  </si>
  <si>
    <t>сентябрь</t>
  </si>
  <si>
    <t>октябрь</t>
  </si>
  <si>
    <t>ноябрь</t>
  </si>
  <si>
    <t>декабрь</t>
  </si>
  <si>
    <t>Итого:</t>
  </si>
  <si>
    <t>Удельный вес в объеме выручки*</t>
  </si>
  <si>
    <t>Среднемесячная сумма затрат за 1-й год работы**</t>
  </si>
  <si>
    <t>RUB/мес.</t>
  </si>
  <si>
    <t>RUB/год</t>
  </si>
  <si>
    <t>Местная реклама (буклеты, печатная продукция и т.д.)</t>
  </si>
  <si>
    <t>Итого</t>
  </si>
  <si>
    <t xml:space="preserve"> * - удельный вес в среднемесячной выручке за 1-й год работы.
 ** - за исключением затрат на обновление униформы персонала. Данные затраты в указанной сумме осуществляются раз в год.</t>
  </si>
  <si>
    <t>Среднемесячная чистая прибыль 
за 1-й год работы</t>
  </si>
  <si>
    <t>Среднемесячная чистая прибыль 
за 2-й год работы</t>
  </si>
  <si>
    <t>Среднемесячная чистая прибыль 
за 3-й год работы</t>
  </si>
  <si>
    <t>Выход на самоокупаемость с</t>
  </si>
  <si>
    <t>мес.</t>
  </si>
  <si>
    <t>Окупаемость инвестиций</t>
  </si>
  <si>
    <t>Срок окупаемости проекта, мес.:</t>
  </si>
  <si>
    <t>ЗАГРУЗКА</t>
  </si>
  <si>
    <t>1-й год работы</t>
  </si>
  <si>
    <t>2-й год работы</t>
  </si>
  <si>
    <t>3-й год работы</t>
  </si>
  <si>
    <t>Выход продаж на плановые показатели и дальнейший рост объемов продаж.</t>
  </si>
  <si>
    <t>Рост цен на реализуемые товары</t>
  </si>
  <si>
    <t>Рост арендной платы</t>
  </si>
  <si>
    <t>Рост заработной платы</t>
  </si>
  <si>
    <t>Итого за три года</t>
  </si>
  <si>
    <t>ДИНАМИКА ПРОДАЖ</t>
  </si>
  <si>
    <t>Итого за 1-й год</t>
  </si>
  <si>
    <t>Среднемесячно за 1-й год</t>
  </si>
  <si>
    <t>Итого за 2-й год</t>
  </si>
  <si>
    <t>Среднемесячно за 2-й год</t>
  </si>
  <si>
    <t>Итого за 3-й год</t>
  </si>
  <si>
    <t>Среднемесячно за 3-й год</t>
  </si>
  <si>
    <t>Выручка</t>
  </si>
  <si>
    <t>ДИНАМИКА СЕБЕСТОИМОСТИ</t>
  </si>
  <si>
    <t>Себестоимость</t>
  </si>
  <si>
    <t>Инвестиции</t>
  </si>
  <si>
    <r>
      <rPr>
        <sz val="8"/>
        <color indexed="12"/>
        <rFont val="Arial Cyr"/>
      </rPr>
      <t>март</t>
    </r>
  </si>
  <si>
    <t>ИТОГО</t>
  </si>
  <si>
    <t>ТЕКУЩИЕ ЗАТРАТЫ</t>
  </si>
  <si>
    <t>ОТЧЕТ О ПРИБЫЛЯХ И УБЫТКАХ</t>
  </si>
  <si>
    <t>- Себестоимость</t>
  </si>
  <si>
    <t>Валовая прибыль</t>
  </si>
  <si>
    <t>- Инвестиции</t>
  </si>
  <si>
    <t>- Текущие затраты</t>
  </si>
  <si>
    <r>
      <rPr>
        <b val="1"/>
        <sz val="8"/>
        <color indexed="8"/>
        <rFont val="Arial Cyr"/>
      </rPr>
      <t xml:space="preserve">Чистая прибыль </t>
    </r>
    <r>
      <rPr>
        <b val="1"/>
        <sz val="8"/>
        <color indexed="9"/>
        <rFont val="Arial Cyr"/>
      </rPr>
      <t xml:space="preserve">(убыток) </t>
    </r>
    <r>
      <rPr>
        <b val="1"/>
        <sz val="8"/>
        <color indexed="8"/>
        <rFont val="Arial Cyr"/>
      </rPr>
      <t>с учетом инвестиций</t>
    </r>
  </si>
  <si>
    <r>
      <rPr>
        <b val="1"/>
        <sz val="8"/>
        <color indexed="8"/>
        <rFont val="Arial Cyr"/>
      </rPr>
      <t xml:space="preserve">Чистая прибыль </t>
    </r>
    <r>
      <rPr>
        <b val="1"/>
        <sz val="8"/>
        <color indexed="9"/>
        <rFont val="Arial Cyr"/>
      </rPr>
      <t>(убыток)</t>
    </r>
    <r>
      <rPr>
        <b val="1"/>
        <sz val="8"/>
        <color indexed="8"/>
        <rFont val="Arial Cyr"/>
      </rPr>
      <t xml:space="preserve"> без учета инвестиций</t>
    </r>
  </si>
  <si>
    <t>- Прибыль (убытки) накопительным итогом</t>
  </si>
  <si>
    <t>ДВИЖЕНИЕ ДЕНЕЖНЫХ СРЕДСТВ (КЭШ-ФЛО)</t>
  </si>
  <si>
    <t>Поступления от основной деятельности</t>
  </si>
  <si>
    <t>Кэш-фло от оперативной деятельности</t>
  </si>
  <si>
    <t>Кэш-фло от инвестиционной деятельности</t>
  </si>
  <si>
    <t>Кэш-фло от финансовой деятельности</t>
  </si>
  <si>
    <t>Баланс наличности на начало периода</t>
  </si>
  <si>
    <t>Баланс наличности на конец периода</t>
  </si>
  <si>
    <t>ОКУПАЕМОСТЬ ПРОЕКТА</t>
  </si>
  <si>
    <t>Коэффициент дисконтирования</t>
  </si>
  <si>
    <t>Чистый денежный поток (NCF), RUB</t>
  </si>
  <si>
    <t>Чистая приведенная стоимость (NPV) на конец 3-го года, RUB</t>
  </si>
  <si>
    <t>Индекс прибыльности проекта (PI)</t>
  </si>
  <si>
    <t>Срок выхода на самоокупаемость проекта, мес.:</t>
  </si>
  <si>
    <t>прибыль</t>
  </si>
  <si>
    <t>самоокупаемость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</si>
</sst>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m&quot;-&quot;yy"/>
    <numFmt numFmtId="60" formatCode="0.0%"/>
    <numFmt numFmtId="61" formatCode="#,##0.0"/>
    <numFmt numFmtId="62" formatCode="#,##0;[Red]#,##0"/>
    <numFmt numFmtId="63" formatCode="#,##0.0000"/>
  </numFmts>
  <fonts count="51">
    <font>
      <sz val="12"/>
      <color indexed="8"/>
      <name val="Verdana"/>
    </font>
    <font>
      <sz val="11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2"/>
      <color indexed="9"/>
      <name val="Calibri"/>
    </font>
    <font>
      <b val="1"/>
      <sz val="11"/>
      <color indexed="8"/>
      <name val="Calibri"/>
    </font>
    <font>
      <sz val="11"/>
      <color indexed="8"/>
      <name val="Calibri"/>
    </font>
    <font>
      <b val="1"/>
      <sz val="24"/>
      <color indexed="13"/>
      <name val="Calibri"/>
    </font>
    <font>
      <b val="1"/>
      <sz val="28"/>
      <color indexed="13"/>
      <name val="Calibri"/>
    </font>
    <font>
      <sz val="11"/>
      <color indexed="14"/>
      <name val="Calibri"/>
    </font>
    <font>
      <sz val="11"/>
      <color indexed="15"/>
      <name val="Calibri"/>
    </font>
    <font>
      <b val="1"/>
      <sz val="20"/>
      <color indexed="8"/>
      <name val="Calibri"/>
    </font>
    <font>
      <b val="1"/>
      <sz val="16"/>
      <color indexed="8"/>
      <name val="Calibri"/>
    </font>
    <font>
      <b val="1"/>
      <sz val="16"/>
      <color indexed="13"/>
      <name val="Calibri"/>
    </font>
    <font>
      <sz val="16"/>
      <color indexed="14"/>
      <name val="Calibri"/>
    </font>
    <font>
      <b val="1"/>
      <sz val="18"/>
      <color indexed="8"/>
      <name val="Calibri"/>
    </font>
    <font>
      <b val="1"/>
      <sz val="14"/>
      <color indexed="8"/>
      <name val="Calibri"/>
    </font>
    <font>
      <b val="1"/>
      <sz val="20"/>
      <color indexed="13"/>
      <name val="Calibri"/>
    </font>
    <font>
      <b val="1"/>
      <sz val="14"/>
      <color indexed="13"/>
      <name val="Calibri"/>
    </font>
    <font>
      <sz val="12"/>
      <color indexed="15"/>
      <name val="Calibri"/>
    </font>
    <font>
      <sz val="14"/>
      <color indexed="8"/>
      <name val="Calibri"/>
    </font>
    <font>
      <b val="1"/>
      <sz val="36"/>
      <color indexed="13"/>
      <name val="Calibri"/>
    </font>
    <font>
      <b val="1"/>
      <sz val="46"/>
      <color indexed="13"/>
      <name val="Calibri"/>
    </font>
    <font>
      <sz val="11"/>
      <color indexed="12"/>
      <name val="Calibri"/>
    </font>
    <font>
      <sz val="16"/>
      <color indexed="8"/>
      <name val="Calibri"/>
    </font>
    <font>
      <sz val="20"/>
      <color indexed="8"/>
      <name val="Calibri"/>
    </font>
    <font>
      <b val="1"/>
      <sz val="18"/>
      <color indexed="13"/>
      <name val="Calibri"/>
    </font>
    <font>
      <b val="1"/>
      <sz val="48"/>
      <color indexed="13"/>
      <name val="Calibri"/>
    </font>
    <font>
      <b val="1"/>
      <sz val="11"/>
      <color indexed="9"/>
      <name val="Calibri"/>
    </font>
    <font>
      <b val="1"/>
      <sz val="9"/>
      <color indexed="8"/>
      <name val="Arial Cyr"/>
    </font>
    <font>
      <sz val="9"/>
      <color indexed="8"/>
      <name val="Arial Bold"/>
    </font>
    <font>
      <sz val="10"/>
      <color indexed="8"/>
      <name val="Arial Cyr"/>
    </font>
    <font>
      <b val="1"/>
      <sz val="10"/>
      <color indexed="8"/>
      <name val="Arial Cyr"/>
    </font>
    <font>
      <sz val="10"/>
      <color indexed="15"/>
      <name val="Arial Cyr"/>
    </font>
    <font>
      <b val="1"/>
      <sz val="10"/>
      <color indexed="15"/>
      <name val="Arial Cyr"/>
    </font>
    <font>
      <sz val="8"/>
      <color indexed="8"/>
      <name val="Arial Cyr"/>
    </font>
    <font>
      <sz val="8"/>
      <color indexed="12"/>
      <name val="Arial Cyr"/>
    </font>
    <font>
      <b val="1"/>
      <sz val="8"/>
      <color indexed="12"/>
      <name val="Arial Cyr"/>
    </font>
    <font>
      <i val="1"/>
      <sz val="8"/>
      <color indexed="12"/>
      <name val="Arial Cyr"/>
    </font>
    <font>
      <b val="1"/>
      <sz val="8"/>
      <color indexed="8"/>
      <name val="Arial Cyr"/>
    </font>
    <font>
      <b val="1"/>
      <i val="1"/>
      <sz val="8"/>
      <color indexed="20"/>
      <name val="Arial Cyr"/>
    </font>
    <font>
      <b val="1"/>
      <i val="1"/>
      <sz val="8"/>
      <color indexed="8"/>
      <name val="Arial Cyr"/>
    </font>
    <font>
      <b val="1"/>
      <i val="1"/>
      <sz val="8"/>
      <color indexed="15"/>
      <name val="Arial Cyr"/>
    </font>
    <font>
      <b val="1"/>
      <sz val="8"/>
      <color indexed="15"/>
      <name val="Arial Cyr"/>
    </font>
    <font>
      <i val="1"/>
      <sz val="8"/>
      <color indexed="15"/>
      <name val="Arial Cyr"/>
    </font>
    <font>
      <sz val="8"/>
      <color indexed="15"/>
      <name val="Arial Cyr"/>
    </font>
    <font>
      <b val="1"/>
      <sz val="8"/>
      <color indexed="9"/>
      <name val="Arial Cyr"/>
    </font>
    <font>
      <sz val="11"/>
      <color indexed="8"/>
      <name val="Arial Cyr"/>
    </font>
    <font>
      <sz val="8"/>
      <color indexed="22"/>
      <name val="Arial Cyr"/>
    </font>
    <font>
      <b val="1"/>
      <sz val="8"/>
      <color indexed="22"/>
      <name val="Arial Cyr"/>
    </font>
    <font>
      <b val="1"/>
      <sz val="11"/>
      <color indexed="8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1"/>
        <bgColor auto="1"/>
      </patternFill>
    </fill>
  </fills>
  <borders count="6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center"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5" fillId="3" borderId="2" applyNumberFormat="1" applyFont="1" applyFill="1" applyBorder="1" applyAlignment="1" applyProtection="0">
      <alignment vertical="bottom"/>
    </xf>
    <xf numFmtId="1" fontId="6" borderId="2" applyNumberFormat="1" applyFont="1" applyFill="0" applyBorder="1" applyAlignment="1" applyProtection="0">
      <alignment vertical="bottom"/>
    </xf>
    <xf numFmtId="1" fontId="6" borderId="3" applyNumberFormat="1" applyFont="1" applyFill="0" applyBorder="1" applyAlignment="1" applyProtection="0">
      <alignment vertical="bottom"/>
    </xf>
    <xf numFmtId="0" fontId="7" borderId="4" applyNumberFormat="1" applyFont="1" applyFill="0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horizontal="center" vertical="center"/>
    </xf>
    <xf numFmtId="1" fontId="7" borderId="6" applyNumberFormat="1" applyFont="1" applyFill="0" applyBorder="1" applyAlignment="1" applyProtection="0">
      <alignment horizontal="center" vertical="center"/>
    </xf>
    <xf numFmtId="1" fontId="8" borderId="5" applyNumberFormat="1" applyFont="1" applyFill="0" applyBorder="1" applyAlignment="1" applyProtection="0">
      <alignment vertical="center"/>
    </xf>
    <xf numFmtId="1" fontId="6" borderId="5" applyNumberFormat="1" applyFont="1" applyFill="0" applyBorder="1" applyAlignment="1" applyProtection="0">
      <alignment vertical="bottom"/>
    </xf>
    <xf numFmtId="1" fontId="9" fillId="3" borderId="5" applyNumberFormat="1" applyFont="1" applyFill="1" applyBorder="1" applyAlignment="1" applyProtection="0">
      <alignment vertical="bottom"/>
    </xf>
    <xf numFmtId="0" fontId="10" borderId="5" applyNumberFormat="1" applyFont="1" applyFill="0" applyBorder="1" applyAlignment="1" applyProtection="0">
      <alignment vertical="bottom"/>
    </xf>
    <xf numFmtId="1" fontId="6" borderId="7" applyNumberFormat="1" applyFont="1" applyFill="0" applyBorder="1" applyAlignment="1" applyProtection="0">
      <alignment vertical="bottom"/>
    </xf>
    <xf numFmtId="0" fontId="11" borderId="4" applyNumberFormat="1" applyFont="1" applyFill="0" applyBorder="1" applyAlignment="1" applyProtection="0">
      <alignment vertical="center"/>
    </xf>
    <xf numFmtId="1" fontId="7" borderId="8" applyNumberFormat="1" applyFont="1" applyFill="0" applyBorder="1" applyAlignment="1" applyProtection="0">
      <alignment horizontal="center" vertical="center"/>
    </xf>
    <xf numFmtId="0" fontId="12" fillId="2" borderId="9" applyNumberFormat="1" applyFont="1" applyFill="1" applyBorder="1" applyAlignment="1" applyProtection="0">
      <alignment horizontal="center" vertical="center"/>
    </xf>
    <xf numFmtId="1" fontId="12" fillId="2" borderId="10" applyNumberFormat="1" applyFont="1" applyFill="1" applyBorder="1" applyAlignment="1" applyProtection="0">
      <alignment horizontal="center" vertical="center"/>
    </xf>
    <xf numFmtId="1" fontId="12" fillId="2" borderId="11" applyNumberFormat="1" applyFont="1" applyFill="1" applyBorder="1" applyAlignment="1" applyProtection="0">
      <alignment horizontal="center" vertical="center"/>
    </xf>
    <xf numFmtId="1" fontId="8" borderId="12" applyNumberFormat="1" applyFont="1" applyFill="0" applyBorder="1" applyAlignment="1" applyProtection="0">
      <alignment vertical="center"/>
    </xf>
    <xf numFmtId="1" fontId="10" borderId="5" applyNumberFormat="1" applyFont="1" applyFill="0" applyBorder="1" applyAlignment="1" applyProtection="0">
      <alignment vertical="bottom"/>
    </xf>
    <xf numFmtId="1" fontId="6" borderId="4" applyNumberFormat="1" applyFont="1" applyFill="0" applyBorder="1" applyAlignment="1" applyProtection="0">
      <alignment vertical="bottom"/>
    </xf>
    <xf numFmtId="1" fontId="13" borderId="5" applyNumberFormat="1" applyFont="1" applyFill="0" applyBorder="1" applyAlignment="1" applyProtection="0">
      <alignment horizontal="center" vertical="center"/>
    </xf>
    <xf numFmtId="1" fontId="13" borderId="13" applyNumberFormat="1" applyFont="1" applyFill="0" applyBorder="1" applyAlignment="1" applyProtection="0">
      <alignment horizontal="center" vertical="center"/>
    </xf>
    <xf numFmtId="1" fontId="13" borderId="13" applyNumberFormat="1" applyFont="1" applyFill="0" applyBorder="1" applyAlignment="1" applyProtection="0">
      <alignment vertical="center"/>
    </xf>
    <xf numFmtId="1" fontId="13" borderId="5" applyNumberFormat="1" applyFont="1" applyFill="0" applyBorder="1" applyAlignment="1" applyProtection="0">
      <alignment vertical="center"/>
    </xf>
    <xf numFmtId="1" fontId="14" fillId="3" borderId="5" applyNumberFormat="1" applyFont="1" applyFill="1" applyBorder="1" applyAlignment="1" applyProtection="0">
      <alignment vertical="bottom"/>
    </xf>
    <xf numFmtId="0" fontId="15" borderId="4" applyNumberFormat="1" applyFont="1" applyFill="0" applyBorder="1" applyAlignment="1" applyProtection="0">
      <alignment vertical="center"/>
    </xf>
    <xf numFmtId="0" fontId="11" borderId="14" applyNumberFormat="1" applyFont="1" applyFill="0" applyBorder="1" applyAlignment="1" applyProtection="0">
      <alignment vertical="center"/>
    </xf>
    <xf numFmtId="1" fontId="6" borderId="6" applyNumberFormat="1" applyFont="1" applyFill="0" applyBorder="1" applyAlignment="1" applyProtection="0">
      <alignment vertical="bottom"/>
    </xf>
    <xf numFmtId="0" fontId="16" borderId="15" applyNumberFormat="1" applyFont="1" applyFill="0" applyBorder="1" applyAlignment="1" applyProtection="0">
      <alignment horizontal="center" vertical="center" wrapText="1"/>
    </xf>
    <xf numFmtId="1" fontId="16" borderId="13" applyNumberFormat="1" applyFont="1" applyFill="0" applyBorder="1" applyAlignment="1" applyProtection="0">
      <alignment horizontal="center" vertical="center" wrapText="1"/>
    </xf>
    <xf numFmtId="1" fontId="16" borderId="16" applyNumberFormat="1" applyFont="1" applyFill="0" applyBorder="1" applyAlignment="1" applyProtection="0">
      <alignment horizontal="center" vertical="center" wrapText="1"/>
    </xf>
    <xf numFmtId="0" fontId="16" fillId="3" borderId="9" applyNumberFormat="1" applyFont="1" applyFill="1" applyBorder="1" applyAlignment="1" applyProtection="0">
      <alignment horizontal="center" vertical="center" wrapText="1"/>
    </xf>
    <xf numFmtId="1" fontId="16" fillId="3" borderId="10" applyNumberFormat="1" applyFont="1" applyFill="1" applyBorder="1" applyAlignment="1" applyProtection="0">
      <alignment horizontal="center" vertical="center" wrapText="1"/>
    </xf>
    <xf numFmtId="1" fontId="16" fillId="3" borderId="11" applyNumberFormat="1" applyFont="1" applyFill="1" applyBorder="1" applyAlignment="1" applyProtection="0">
      <alignment horizontal="center" vertical="center" wrapText="1"/>
    </xf>
    <xf numFmtId="1" fontId="5" fillId="3" borderId="12" applyNumberFormat="1" applyFont="1" applyFill="1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horizontal="center" vertical="center"/>
    </xf>
    <xf numFmtId="1" fontId="9" borderId="5" applyNumberFormat="1" applyFont="1" applyFill="0" applyBorder="1" applyAlignment="1" applyProtection="0">
      <alignment vertical="center"/>
    </xf>
    <xf numFmtId="1" fontId="9" borderId="5" applyNumberFormat="1" applyFont="1" applyFill="0" applyBorder="1" applyAlignment="1" applyProtection="0">
      <alignment vertical="center" wrapText="1"/>
    </xf>
    <xf numFmtId="1" fontId="16" borderId="17" applyNumberFormat="1" applyFont="1" applyFill="0" applyBorder="1" applyAlignment="1" applyProtection="0">
      <alignment horizontal="center" vertical="center" wrapText="1"/>
    </xf>
    <xf numFmtId="1" fontId="16" borderId="6" applyNumberFormat="1" applyFont="1" applyFill="0" applyBorder="1" applyAlignment="1" applyProtection="0">
      <alignment horizontal="center" vertical="center" wrapText="1"/>
    </xf>
    <xf numFmtId="1" fontId="16" borderId="18" applyNumberFormat="1" applyFont="1" applyFill="0" applyBorder="1" applyAlignment="1" applyProtection="0">
      <alignment horizontal="center" vertical="center" wrapText="1"/>
    </xf>
    <xf numFmtId="59" fontId="17" fillId="2" borderId="9" applyNumberFormat="1" applyFont="1" applyFill="1" applyBorder="1" applyAlignment="1" applyProtection="0">
      <alignment horizontal="center" vertical="center"/>
    </xf>
    <xf numFmtId="3" fontId="17" fillId="2" borderId="10" applyNumberFormat="1" applyFont="1" applyFill="1" applyBorder="1" applyAlignment="1" applyProtection="0">
      <alignment horizontal="center" vertical="center"/>
    </xf>
    <xf numFmtId="0" fontId="17" fillId="2" borderId="9" applyNumberFormat="1" applyFont="1" applyFill="1" applyBorder="1" applyAlignment="1" applyProtection="0">
      <alignment horizontal="center" vertical="center"/>
    </xf>
    <xf numFmtId="3" fontId="17" fillId="2" borderId="11" applyNumberFormat="1" applyFont="1" applyFill="1" applyBorder="1" applyAlignment="1" applyProtection="0">
      <alignment horizontal="center" vertical="center"/>
    </xf>
    <xf numFmtId="1" fontId="6" borderId="19" applyNumberFormat="1" applyFont="1" applyFill="0" applyBorder="1" applyAlignment="1" applyProtection="0">
      <alignment vertical="bottom"/>
    </xf>
    <xf numFmtId="1" fontId="13" borderId="20" applyNumberFormat="1" applyFont="1" applyFill="0" applyBorder="1" applyAlignment="1" applyProtection="0">
      <alignment horizontal="center" vertical="center"/>
    </xf>
    <xf numFmtId="1" fontId="13" borderId="20" applyNumberFormat="1" applyFont="1" applyFill="0" applyBorder="1" applyAlignment="1" applyProtection="0">
      <alignment vertical="center"/>
    </xf>
    <xf numFmtId="0" fontId="16" borderId="21" applyNumberFormat="1" applyFont="1" applyFill="0" applyBorder="1" applyAlignment="1" applyProtection="0">
      <alignment horizontal="center" vertical="center" wrapText="1"/>
    </xf>
    <xf numFmtId="1" fontId="16" borderId="22" applyNumberFormat="1" applyFont="1" applyFill="0" applyBorder="1" applyAlignment="1" applyProtection="0">
      <alignment horizontal="center" vertical="center" wrapText="1"/>
    </xf>
    <xf numFmtId="1" fontId="16" borderId="23" applyNumberFormat="1" applyFont="1" applyFill="0" applyBorder="1" applyAlignment="1" applyProtection="0">
      <alignment horizontal="center" vertical="center" wrapText="1"/>
    </xf>
    <xf numFmtId="1" fontId="5" fillId="3" borderId="24" applyNumberFormat="1" applyFont="1" applyFill="1" applyBorder="1" applyAlignment="1" applyProtection="0">
      <alignment horizontal="center" vertical="center"/>
    </xf>
    <xf numFmtId="0" fontId="16" fillId="3" borderId="25" applyNumberFormat="1" applyFont="1" applyFill="1" applyBorder="1" applyAlignment="1" applyProtection="0">
      <alignment horizontal="center" vertical="center" wrapText="1"/>
    </xf>
    <xf numFmtId="0" fontId="16" fillId="3" borderId="26" applyNumberFormat="1" applyFont="1" applyFill="1" applyBorder="1" applyAlignment="1" applyProtection="0">
      <alignment horizontal="center" vertical="center" wrapText="1"/>
    </xf>
    <xf numFmtId="0" fontId="16" fillId="3" borderId="27" applyNumberFormat="1" applyFont="1" applyFill="1" applyBorder="1" applyAlignment="1" applyProtection="0">
      <alignment horizontal="center" vertical="center" wrapText="1"/>
    </xf>
    <xf numFmtId="0" fontId="16" fillId="3" borderId="28" applyNumberFormat="1" applyFont="1" applyFill="1" applyBorder="1" applyAlignment="1" applyProtection="0">
      <alignment horizontal="center" vertical="center" wrapText="1"/>
    </xf>
    <xf numFmtId="0" fontId="16" borderId="25" applyNumberFormat="1" applyFont="1" applyFill="0" applyBorder="1" applyAlignment="1" applyProtection="0">
      <alignment horizontal="center" vertical="center" wrapText="1"/>
    </xf>
    <xf numFmtId="0" fontId="16" borderId="26" applyNumberFormat="1" applyFont="1" applyFill="0" applyBorder="1" applyAlignment="1" applyProtection="0">
      <alignment horizontal="center" vertical="center" wrapText="1"/>
    </xf>
    <xf numFmtId="0" fontId="16" borderId="9" applyNumberFormat="1" applyFont="1" applyFill="0" applyBorder="1" applyAlignment="1" applyProtection="0">
      <alignment horizontal="center" vertical="center" wrapText="1"/>
    </xf>
    <xf numFmtId="1" fontId="16" borderId="29" applyNumberFormat="1" applyFont="1" applyFill="0" applyBorder="1" applyAlignment="1" applyProtection="0">
      <alignment horizontal="center" vertical="center" wrapText="1"/>
    </xf>
    <xf numFmtId="3" fontId="17" fillId="2" borderId="30" applyNumberFormat="1" applyFont="1" applyFill="1" applyBorder="1" applyAlignment="1" applyProtection="0">
      <alignment horizontal="center" vertical="center"/>
    </xf>
    <xf numFmtId="3" fontId="17" fillId="2" borderId="31" applyNumberFormat="1" applyFont="1" applyFill="1" applyBorder="1" applyAlignment="1" applyProtection="0">
      <alignment horizontal="center" vertical="center"/>
    </xf>
    <xf numFmtId="3" fontId="17" fillId="2" borderId="32" applyNumberFormat="1" applyFont="1" applyFill="1" applyBorder="1" applyAlignment="1" applyProtection="0">
      <alignment horizontal="center" vertical="center"/>
    </xf>
    <xf numFmtId="9" fontId="17" fillId="2" borderId="30" applyNumberFormat="1" applyFont="1" applyFill="1" applyBorder="1" applyAlignment="1" applyProtection="0">
      <alignment horizontal="center" vertical="center"/>
    </xf>
    <xf numFmtId="9" fontId="17" fillId="2" borderId="31" applyNumberFormat="1" applyFont="1" applyFill="1" applyBorder="1" applyAlignment="1" applyProtection="0">
      <alignment horizontal="center" vertical="center"/>
    </xf>
    <xf numFmtId="9" fontId="17" fillId="2" borderId="33" applyNumberFormat="1" applyFont="1" applyFill="1" applyBorder="1" applyAlignment="1" applyProtection="0">
      <alignment horizontal="center" vertical="center"/>
    </xf>
    <xf numFmtId="9" fontId="17" fillId="2" borderId="34" applyNumberFormat="1" applyFont="1" applyFill="1" applyBorder="1" applyAlignment="1" applyProtection="0">
      <alignment horizontal="center" vertical="center"/>
    </xf>
    <xf numFmtId="9" fontId="18" fillId="3" borderId="24" applyNumberFormat="1" applyFont="1" applyFill="1" applyBorder="1" applyAlignment="1" applyProtection="0">
      <alignment horizontal="left" vertical="center"/>
    </xf>
    <xf numFmtId="10" fontId="9" borderId="5" applyNumberFormat="1" applyFont="1" applyFill="0" applyBorder="1" applyAlignment="1" applyProtection="0">
      <alignment vertical="bottom"/>
    </xf>
    <xf numFmtId="1" fontId="6" borderId="35" applyNumberFormat="1" applyFont="1" applyFill="0" applyBorder="1" applyAlignment="1" applyProtection="0">
      <alignment vertical="bottom"/>
    </xf>
    <xf numFmtId="1" fontId="6" borderId="22" applyNumberFormat="1" applyFont="1" applyFill="0" applyBorder="1" applyAlignment="1" applyProtection="0">
      <alignment vertical="bottom"/>
    </xf>
    <xf numFmtId="0" fontId="11" borderId="36" applyNumberFormat="1" applyFont="1" applyFill="0" applyBorder="1" applyAlignment="1" applyProtection="0">
      <alignment vertical="center"/>
    </xf>
    <xf numFmtId="1" fontId="6" borderId="13" applyNumberFormat="1" applyFont="1" applyFill="0" applyBorder="1" applyAlignment="1" applyProtection="0">
      <alignment vertical="bottom"/>
    </xf>
    <xf numFmtId="1" fontId="6" borderId="11" applyNumberFormat="1" applyFont="1" applyFill="0" applyBorder="1" applyAlignment="1" applyProtection="0">
      <alignment vertical="bottom"/>
    </xf>
    <xf numFmtId="1" fontId="6" borderId="11" applyNumberFormat="1" applyFont="1" applyFill="0" applyBorder="1" applyAlignment="1" applyProtection="0">
      <alignment horizontal="left" vertical="bottom"/>
    </xf>
    <xf numFmtId="1" fontId="6" borderId="13" applyNumberFormat="1" applyFont="1" applyFill="0" applyBorder="1" applyAlignment="1" applyProtection="0">
      <alignment horizontal="left" vertical="bottom"/>
    </xf>
    <xf numFmtId="1" fontId="6" borderId="8" applyNumberFormat="1" applyFont="1" applyFill="0" applyBorder="1" applyAlignment="1" applyProtection="0">
      <alignment vertical="bottom"/>
    </xf>
    <xf numFmtId="1" fontId="16" fillId="3" borderId="12" applyNumberFormat="1" applyFont="1" applyFill="1" applyBorder="1" applyAlignment="1" applyProtection="0">
      <alignment horizontal="center" vertical="center" wrapText="1"/>
    </xf>
    <xf numFmtId="1" fontId="16" fillId="3" borderId="5" applyNumberFormat="1" applyFont="1" applyFill="1" applyBorder="1" applyAlignment="1" applyProtection="0">
      <alignment vertical="center" wrapText="1"/>
    </xf>
    <xf numFmtId="1" fontId="16" borderId="5" applyNumberFormat="1" applyFont="1" applyFill="0" applyBorder="1" applyAlignment="1" applyProtection="0">
      <alignment vertical="center" wrapText="1"/>
    </xf>
    <xf numFmtId="1" fontId="5" fillId="3" borderId="5" applyNumberFormat="1" applyFont="1" applyFill="1" applyBorder="1" applyAlignment="1" applyProtection="0">
      <alignment horizontal="center" vertical="center"/>
    </xf>
    <xf numFmtId="1" fontId="6" fillId="3" borderId="4" applyNumberFormat="1" applyFont="1" applyFill="1" applyBorder="1" applyAlignment="1" applyProtection="0">
      <alignment vertical="bottom"/>
    </xf>
    <xf numFmtId="0" fontId="13" borderId="5" applyNumberFormat="1" applyFont="1" applyFill="0" applyBorder="1" applyAlignment="1" applyProtection="0">
      <alignment horizontal="left" vertical="center" wrapText="1"/>
    </xf>
    <xf numFmtId="9" fontId="13" borderId="5" applyNumberFormat="1" applyFont="1" applyFill="0" applyBorder="1" applyAlignment="1" applyProtection="0">
      <alignment horizontal="left" vertical="center" wrapText="1"/>
    </xf>
    <xf numFmtId="9" fontId="13" borderId="8" applyNumberFormat="1" applyFont="1" applyFill="0" applyBorder="1" applyAlignment="1" applyProtection="0">
      <alignment horizontal="left" vertical="center" wrapText="1"/>
    </xf>
    <xf numFmtId="3" fontId="17" fillId="2" borderId="26" applyNumberFormat="1" applyFont="1" applyFill="1" applyBorder="1" applyAlignment="1" applyProtection="0">
      <alignment horizontal="center" vertical="center"/>
    </xf>
    <xf numFmtId="0" fontId="18" borderId="12" applyNumberFormat="1" applyFont="1" applyFill="0" applyBorder="1" applyAlignment="1" applyProtection="0">
      <alignment horizontal="left" vertical="center"/>
    </xf>
    <xf numFmtId="3" fontId="17" fillId="3" borderId="5" applyNumberFormat="1" applyFont="1" applyFill="1" applyBorder="1" applyAlignment="1" applyProtection="0">
      <alignment vertical="center"/>
    </xf>
    <xf numFmtId="3" fontId="13" fillId="3" borderId="5" applyNumberFormat="1" applyFont="1" applyFill="1" applyBorder="1" applyAlignment="1" applyProtection="0">
      <alignment vertical="center"/>
    </xf>
    <xf numFmtId="1" fontId="19" borderId="5" applyNumberFormat="1" applyFont="1" applyFill="0" applyBorder="1" applyAlignment="1" applyProtection="0">
      <alignment vertical="bottom"/>
    </xf>
    <xf numFmtId="1" fontId="19" borderId="7" applyNumberFormat="1" applyFont="1" applyFill="0" applyBorder="1" applyAlignment="1" applyProtection="0">
      <alignment vertical="bottom"/>
    </xf>
    <xf numFmtId="3" fontId="17" fillId="3" borderId="26" applyNumberFormat="1" applyFont="1" applyFill="1" applyBorder="1" applyAlignment="1" applyProtection="0">
      <alignment horizontal="center" vertical="center"/>
    </xf>
    <xf numFmtId="1" fontId="20" fillId="3" borderId="14" applyNumberFormat="1" applyFont="1" applyFill="1" applyBorder="1" applyAlignment="1" applyProtection="0">
      <alignment horizontal="left" vertical="center" wrapText="1"/>
    </xf>
    <xf numFmtId="1" fontId="20" fillId="3" borderId="6" applyNumberFormat="1" applyFont="1" applyFill="1" applyBorder="1" applyAlignment="1" applyProtection="0">
      <alignment horizontal="left" vertical="center" wrapText="1"/>
    </xf>
    <xf numFmtId="1" fontId="20" fillId="3" borderId="11" applyNumberFormat="1" applyFont="1" applyFill="1" applyBorder="1" applyAlignment="1" applyProtection="0">
      <alignment horizontal="left" vertical="center" wrapText="1"/>
    </xf>
    <xf numFmtId="1" fontId="5" borderId="13" applyNumberFormat="1" applyFont="1" applyFill="0" applyBorder="1" applyAlignment="1" applyProtection="0">
      <alignment horizontal="center" vertical="center"/>
    </xf>
    <xf numFmtId="1" fontId="12" fillId="3" borderId="4" applyNumberFormat="1" applyFont="1" applyFill="1" applyBorder="1" applyAlignment="1" applyProtection="0">
      <alignment vertical="center"/>
    </xf>
    <xf numFmtId="0" fontId="13" borderId="5" applyNumberFormat="1" applyFont="1" applyFill="0" applyBorder="1" applyAlignment="1" applyProtection="0">
      <alignment horizontal="left" vertical="center"/>
    </xf>
    <xf numFmtId="9" fontId="13" borderId="5" applyNumberFormat="1" applyFont="1" applyFill="0" applyBorder="1" applyAlignment="1" applyProtection="0">
      <alignment horizontal="left" vertical="center"/>
    </xf>
    <xf numFmtId="9" fontId="13" borderId="8" applyNumberFormat="1" applyFont="1" applyFill="0" applyBorder="1" applyAlignment="1" applyProtection="0">
      <alignment horizontal="left" vertical="center"/>
    </xf>
    <xf numFmtId="0" fontId="13" borderId="5" applyNumberFormat="1" applyFont="1" applyFill="0" applyBorder="1" applyAlignment="1" applyProtection="0">
      <alignment vertical="center"/>
    </xf>
    <xf numFmtId="9" fontId="13" borderId="5" applyNumberFormat="1" applyFont="1" applyFill="0" applyBorder="1" applyAlignment="1" applyProtection="0">
      <alignment vertical="center"/>
    </xf>
    <xf numFmtId="9" fontId="13" borderId="8" applyNumberFormat="1" applyFont="1" applyFill="0" applyBorder="1" applyAlignment="1" applyProtection="0">
      <alignment vertical="center"/>
    </xf>
    <xf numFmtId="9" fontId="13" fillId="3" borderId="5" applyNumberFormat="1" applyFont="1" applyFill="1" applyBorder="1" applyAlignment="1" applyProtection="0">
      <alignment vertical="center"/>
    </xf>
    <xf numFmtId="1" fontId="6" fillId="3" borderId="5" applyNumberFormat="1" applyFont="1" applyFill="1" applyBorder="1" applyAlignment="1" applyProtection="0">
      <alignment vertical="bottom"/>
    </xf>
    <xf numFmtId="0" fontId="13" fillId="3" borderId="5" applyNumberFormat="1" applyFont="1" applyFill="1" applyBorder="1" applyAlignment="1" applyProtection="0">
      <alignment horizontal="left" vertical="center" wrapText="1"/>
    </xf>
    <xf numFmtId="9" fontId="13" fillId="3" borderId="5" applyNumberFormat="1" applyFont="1" applyFill="1" applyBorder="1" applyAlignment="1" applyProtection="0">
      <alignment horizontal="left" vertical="center" wrapText="1"/>
    </xf>
    <xf numFmtId="9" fontId="13" fillId="3" borderId="8" applyNumberFormat="1" applyFont="1" applyFill="1" applyBorder="1" applyAlignment="1" applyProtection="0">
      <alignment horizontal="left" vertical="center" wrapText="1"/>
    </xf>
    <xf numFmtId="1" fontId="6" fillId="3" borderId="37" applyNumberFormat="1" applyFont="1" applyFill="1" applyBorder="1" applyAlignment="1" applyProtection="0">
      <alignment vertical="bottom"/>
    </xf>
    <xf numFmtId="0" fontId="13" borderId="38" applyNumberFormat="1" applyFont="1" applyFill="0" applyBorder="1" applyAlignment="1" applyProtection="0">
      <alignment horizontal="left" vertical="center" wrapText="1"/>
    </xf>
    <xf numFmtId="9" fontId="13" borderId="38" applyNumberFormat="1" applyFont="1" applyFill="0" applyBorder="1" applyAlignment="1" applyProtection="0">
      <alignment horizontal="left" vertical="center" wrapText="1"/>
    </xf>
    <xf numFmtId="9" fontId="13" borderId="39" applyNumberFormat="1" applyFont="1" applyFill="0" applyBorder="1" applyAlignment="1" applyProtection="0">
      <alignment horizontal="left" vertical="center" wrapText="1"/>
    </xf>
    <xf numFmtId="0" fontId="18" borderId="40" applyNumberFormat="1" applyFont="1" applyFill="0" applyBorder="1" applyAlignment="1" applyProtection="0">
      <alignment horizontal="left" vertical="center"/>
    </xf>
    <xf numFmtId="1" fontId="16" fillId="3" borderId="38" applyNumberFormat="1" applyFont="1" applyFill="1" applyBorder="1" applyAlignment="1" applyProtection="0">
      <alignment vertical="center" wrapText="1"/>
    </xf>
    <xf numFmtId="1" fontId="6" borderId="38" applyNumberFormat="1" applyFont="1" applyFill="0" applyBorder="1" applyAlignment="1" applyProtection="0">
      <alignment vertical="bottom"/>
    </xf>
    <xf numFmtId="1" fontId="6" borderId="41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  <xf numFmtId="0" fontId="21" borderId="1" applyNumberFormat="1" applyFont="1" applyFill="0" applyBorder="1" applyAlignment="1" applyProtection="0">
      <alignment horizontal="center" vertical="center"/>
    </xf>
    <xf numFmtId="1" fontId="21" borderId="2" applyNumberFormat="1" applyFont="1" applyFill="0" applyBorder="1" applyAlignment="1" applyProtection="0">
      <alignment horizontal="center" vertical="center"/>
    </xf>
    <xf numFmtId="0" fontId="9" fillId="3" borderId="2" applyNumberFormat="1" applyFont="1" applyFill="1" applyBorder="1" applyAlignment="1" applyProtection="0">
      <alignment vertical="bottom"/>
    </xf>
    <xf numFmtId="0" fontId="9" borderId="2" applyNumberFormat="1" applyFont="1" applyFill="0" applyBorder="1" applyAlignment="1" applyProtection="0">
      <alignment vertical="bottom"/>
    </xf>
    <xf numFmtId="0" fontId="10" borderId="2" applyNumberFormat="1" applyFont="1" applyFill="0" applyBorder="1" applyAlignment="1" applyProtection="0">
      <alignment vertical="bottom"/>
    </xf>
    <xf numFmtId="1" fontId="12" fillId="3" borderId="5" applyNumberFormat="1" applyFont="1" applyFill="1" applyBorder="1" applyAlignment="1" applyProtection="0">
      <alignment vertical="center"/>
    </xf>
    <xf numFmtId="0" fontId="15" borderId="5" applyNumberFormat="1" applyFont="1" applyFill="0" applyBorder="1" applyAlignment="1" applyProtection="0">
      <alignment horizontal="right" vertical="center"/>
    </xf>
    <xf numFmtId="1" fontId="22" borderId="5" applyNumberFormat="1" applyFont="1" applyFill="0" applyBorder="1" applyAlignment="1" applyProtection="0">
      <alignment horizontal="center" vertical="center"/>
    </xf>
    <xf numFmtId="1" fontId="23" fillId="3" borderId="5" applyNumberFormat="1" applyFont="1" applyFill="1" applyBorder="1" applyAlignment="1" applyProtection="0">
      <alignment vertical="bottom"/>
    </xf>
    <xf numFmtId="1" fontId="9" borderId="5" applyNumberFormat="1" applyFont="1" applyFill="0" applyBorder="1" applyAlignment="1" applyProtection="0">
      <alignment vertical="bottom"/>
    </xf>
    <xf numFmtId="0" fontId="9" borderId="5" applyNumberFormat="1" applyFont="1" applyFill="0" applyBorder="1" applyAlignment="1" applyProtection="0">
      <alignment vertical="bottom"/>
    </xf>
    <xf numFmtId="1" fontId="16" borderId="10" applyNumberFormat="1" applyFont="1" applyFill="0" applyBorder="1" applyAlignment="1" applyProtection="0">
      <alignment horizontal="center" vertical="center" wrapText="1"/>
    </xf>
    <xf numFmtId="1" fontId="16" borderId="11" applyNumberFormat="1" applyFont="1" applyFill="0" applyBorder="1" applyAlignment="1" applyProtection="0">
      <alignment horizontal="center" vertical="center" wrapText="1"/>
    </xf>
    <xf numFmtId="1" fontId="5" borderId="12" applyNumberFormat="1" applyFont="1" applyFill="0" applyBorder="1" applyAlignment="1" applyProtection="0">
      <alignment horizontal="center" vertical="center"/>
    </xf>
    <xf numFmtId="1" fontId="10" borderId="5" applyNumberFormat="1" applyFont="1" applyFill="0" applyBorder="1" applyAlignment="1" applyProtection="0">
      <alignment vertical="center"/>
    </xf>
    <xf numFmtId="3" fontId="17" fillId="3" borderId="9" applyNumberFormat="1" applyFont="1" applyFill="1" applyBorder="1" applyAlignment="1" applyProtection="0">
      <alignment horizontal="center" vertical="center"/>
    </xf>
    <xf numFmtId="3" fontId="17" fillId="3" borderId="10" applyNumberFormat="1" applyFont="1" applyFill="1" applyBorder="1" applyAlignment="1" applyProtection="0">
      <alignment horizontal="center" vertical="center"/>
    </xf>
    <xf numFmtId="3" fontId="17" fillId="3" borderId="11" applyNumberFormat="1" applyFont="1" applyFill="1" applyBorder="1" applyAlignment="1" applyProtection="0">
      <alignment horizontal="center" vertical="center"/>
    </xf>
    <xf numFmtId="9" fontId="18" borderId="12" applyNumberFormat="1" applyFont="1" applyFill="0" applyBorder="1" applyAlignment="1" applyProtection="0">
      <alignment horizontal="left" vertical="center"/>
    </xf>
    <xf numFmtId="0" fontId="6" fillId="3" borderId="42" applyNumberFormat="1" applyFont="1" applyFill="1" applyBorder="1" applyAlignment="1" applyProtection="0">
      <alignment horizontal="left" vertical="center"/>
    </xf>
    <xf numFmtId="1" fontId="6" fillId="3" borderId="11" applyNumberFormat="1" applyFont="1" applyFill="1" applyBorder="1" applyAlignment="1" applyProtection="0">
      <alignment horizontal="left" vertical="center"/>
    </xf>
    <xf numFmtId="1" fontId="6" borderId="13" applyNumberFormat="1" applyFont="1" applyFill="0" applyBorder="1" applyAlignment="1" applyProtection="0">
      <alignment vertical="center"/>
    </xf>
    <xf numFmtId="1" fontId="5" borderId="6" applyNumberFormat="1" applyFont="1" applyFill="0" applyBorder="1" applyAlignment="1" applyProtection="0">
      <alignment horizontal="center" vertical="center" wrapText="1"/>
    </xf>
    <xf numFmtId="1" fontId="5" borderId="6" applyNumberFormat="1" applyFont="1" applyFill="0" applyBorder="1" applyAlignment="1" applyProtection="0">
      <alignment vertical="center" wrapText="1"/>
    </xf>
    <xf numFmtId="1" fontId="21" borderId="11" applyNumberFormat="1" applyFont="1" applyFill="0" applyBorder="1" applyAlignment="1" applyProtection="0">
      <alignment vertical="center"/>
    </xf>
    <xf numFmtId="1" fontId="21" borderId="5" applyNumberFormat="1" applyFont="1" applyFill="0" applyBorder="1" applyAlignment="1" applyProtection="0">
      <alignment horizontal="left" vertical="center"/>
    </xf>
    <xf numFmtId="1" fontId="21" fillId="3" borderId="5" applyNumberFormat="1" applyFont="1" applyFill="1" applyBorder="1" applyAlignment="1" applyProtection="0">
      <alignment vertical="center"/>
    </xf>
    <xf numFmtId="1" fontId="24" fillId="3" borderId="5" applyNumberFormat="1" applyFont="1" applyFill="1" applyBorder="1" applyAlignment="1" applyProtection="0">
      <alignment vertical="bottom"/>
    </xf>
    <xf numFmtId="1" fontId="17" borderId="11" applyNumberFormat="1" applyFont="1" applyFill="0" applyBorder="1" applyAlignment="1" applyProtection="0">
      <alignment horizontal="center" vertical="center"/>
    </xf>
    <xf numFmtId="1" fontId="25" borderId="11" applyNumberFormat="1" applyFont="1" applyFill="0" applyBorder="1" applyAlignment="1" applyProtection="0">
      <alignment vertical="bottom"/>
    </xf>
    <xf numFmtId="1" fontId="13" borderId="5" applyNumberFormat="1" applyFont="1" applyFill="0" applyBorder="1" applyAlignment="1" applyProtection="0">
      <alignment horizontal="left" vertical="center"/>
    </xf>
    <xf numFmtId="1" fontId="13" fillId="3" borderId="5" applyNumberFormat="1" applyFont="1" applyFill="1" applyBorder="1" applyAlignment="1" applyProtection="0">
      <alignment vertical="center"/>
    </xf>
    <xf numFmtId="1" fontId="5" fillId="3" borderId="4" applyNumberFormat="1" applyFont="1" applyFill="1" applyBorder="1" applyAlignment="1" applyProtection="0">
      <alignment vertical="bottom"/>
    </xf>
    <xf numFmtId="1" fontId="24" borderId="5" applyNumberFormat="1" applyFont="1" applyFill="0" applyBorder="1" applyAlignment="1" applyProtection="0">
      <alignment vertical="bottom"/>
    </xf>
    <xf numFmtId="1" fontId="25" borderId="11" applyNumberFormat="1" applyFont="1" applyFill="0" applyBorder="1" applyAlignment="1" applyProtection="0">
      <alignment horizontal="center" vertical="bottom"/>
    </xf>
    <xf numFmtId="1" fontId="12" borderId="5" applyNumberFormat="1" applyFont="1" applyFill="0" applyBorder="1" applyAlignment="1" applyProtection="0">
      <alignment horizontal="left" vertical="center"/>
    </xf>
    <xf numFmtId="0" fontId="26" borderId="5" applyNumberFormat="1" applyFont="1" applyFill="0" applyBorder="1" applyAlignment="1" applyProtection="0">
      <alignment horizontal="left" vertical="center"/>
    </xf>
    <xf numFmtId="1" fontId="26" borderId="8" applyNumberFormat="1" applyFont="1" applyFill="0" applyBorder="1" applyAlignment="1" applyProtection="0">
      <alignment horizontal="left" vertical="center"/>
    </xf>
    <xf numFmtId="3" fontId="7" fillId="3" borderId="9" applyNumberFormat="1" applyFont="1" applyFill="1" applyBorder="1" applyAlignment="1" applyProtection="0">
      <alignment horizontal="center" vertical="center"/>
    </xf>
    <xf numFmtId="3" fontId="7" fillId="3" borderId="11" applyNumberFormat="1" applyFont="1" applyFill="1" applyBorder="1" applyAlignment="1" applyProtection="0">
      <alignment horizontal="center" vertical="center"/>
    </xf>
    <xf numFmtId="3" fontId="7" fillId="3" borderId="10" applyNumberFormat="1" applyFont="1" applyFill="1" applyBorder="1" applyAlignment="1" applyProtection="0">
      <alignment horizontal="center" vertical="center"/>
    </xf>
    <xf numFmtId="3" fontId="6" borderId="5" applyNumberFormat="1" applyFont="1" applyFill="0" applyBorder="1" applyAlignment="1" applyProtection="0">
      <alignment vertical="bottom"/>
    </xf>
    <xf numFmtId="1" fontId="20" fillId="3" borderId="14" applyNumberFormat="1" applyFont="1" applyFill="1" applyBorder="1" applyAlignment="1" applyProtection="0">
      <alignment horizontal="left" vertical="bottom" wrapText="1"/>
    </xf>
    <xf numFmtId="1" fontId="20" fillId="3" borderId="6" applyNumberFormat="1" applyFont="1" applyFill="1" applyBorder="1" applyAlignment="1" applyProtection="0">
      <alignment horizontal="left" vertical="bottom" wrapText="1"/>
    </xf>
    <xf numFmtId="1" fontId="20" fillId="3" borderId="11" applyNumberFormat="1" applyFont="1" applyFill="1" applyBorder="1" applyAlignment="1" applyProtection="0">
      <alignment horizontal="left" vertical="bottom" wrapText="1"/>
    </xf>
    <xf numFmtId="0" fontId="5" borderId="11" applyNumberFormat="1" applyFont="1" applyFill="0" applyBorder="1" applyAlignment="1" applyProtection="0">
      <alignment horizontal="center" vertical="center"/>
    </xf>
    <xf numFmtId="1" fontId="5" borderId="11" applyNumberFormat="1" applyFont="1" applyFill="0" applyBorder="1" applyAlignment="1" applyProtection="0">
      <alignment horizontal="center" vertical="center"/>
    </xf>
    <xf numFmtId="0" fontId="5" borderId="11" applyNumberFormat="1" applyFont="1" applyFill="0" applyBorder="1" applyAlignment="1" applyProtection="0">
      <alignment horizontal="center" vertical="center" wrapText="1"/>
    </xf>
    <xf numFmtId="1" fontId="5" borderId="11" applyNumberFormat="1" applyFont="1" applyFill="0" applyBorder="1" applyAlignment="1" applyProtection="0">
      <alignment horizontal="center" vertical="center" wrapText="1"/>
    </xf>
    <xf numFmtId="1" fontId="12" borderId="4" applyNumberFormat="1" applyFont="1" applyFill="0" applyBorder="1" applyAlignment="1" applyProtection="0">
      <alignment vertical="center"/>
    </xf>
    <xf numFmtId="60" fontId="17" fillId="3" borderId="9" applyNumberFormat="1" applyFont="1" applyFill="1" applyBorder="1" applyAlignment="1" applyProtection="0">
      <alignment horizontal="center" vertical="center"/>
    </xf>
    <xf numFmtId="60" fontId="17" fillId="3" borderId="10" applyNumberFormat="1" applyFont="1" applyFill="1" applyBorder="1" applyAlignment="1" applyProtection="0">
      <alignment horizontal="center" vertical="center"/>
    </xf>
    <xf numFmtId="1" fontId="6" borderId="43" applyNumberFormat="1" applyFont="1" applyFill="0" applyBorder="1" applyAlignment="1" applyProtection="0">
      <alignment vertical="bottom"/>
    </xf>
    <xf numFmtId="3" fontId="17" borderId="9" applyNumberFormat="1" applyFont="1" applyFill="0" applyBorder="1" applyAlignment="1" applyProtection="0">
      <alignment horizontal="center" vertical="center"/>
    </xf>
    <xf numFmtId="3" fontId="17" borderId="11" applyNumberFormat="1" applyFont="1" applyFill="0" applyBorder="1" applyAlignment="1" applyProtection="0">
      <alignment horizontal="center" vertical="center"/>
    </xf>
    <xf numFmtId="3" fontId="17" borderId="10" applyNumberFormat="1" applyFont="1" applyFill="0" applyBorder="1" applyAlignment="1" applyProtection="0">
      <alignment horizontal="center" vertical="center"/>
    </xf>
    <xf numFmtId="0" fontId="18" borderId="12" applyNumberFormat="1" applyFont="1" applyFill="0" applyBorder="1" applyAlignment="1" applyProtection="0">
      <alignment horizontal="left" vertical="center" wrapText="1"/>
    </xf>
    <xf numFmtId="3" fontId="17" fillId="3" borderId="43" applyNumberFormat="1" applyFont="1" applyFill="1" applyBorder="1" applyAlignment="1" applyProtection="0">
      <alignment horizontal="center" vertical="center"/>
    </xf>
    <xf numFmtId="60" fontId="7" fillId="3" borderId="13" applyNumberFormat="1" applyFont="1" applyFill="1" applyBorder="1" applyAlignment="1" applyProtection="0">
      <alignment horizontal="center" vertical="center"/>
    </xf>
    <xf numFmtId="3" fontId="7" borderId="13" applyNumberFormat="1" applyFont="1" applyFill="0" applyBorder="1" applyAlignment="1" applyProtection="0">
      <alignment horizontal="center" vertical="center"/>
    </xf>
    <xf numFmtId="0" fontId="18" borderId="5" applyNumberFormat="1" applyFont="1" applyFill="0" applyBorder="1" applyAlignment="1" applyProtection="0">
      <alignment horizontal="left" vertical="center" wrapText="1"/>
    </xf>
    <xf numFmtId="0" fontId="20" fillId="3" borderId="14" applyNumberFormat="1" applyFont="1" applyFill="1" applyBorder="1" applyAlignment="1" applyProtection="0">
      <alignment horizontal="left" vertical="bottom" wrapText="1"/>
    </xf>
    <xf numFmtId="1" fontId="6" borderId="36" applyNumberFormat="1" applyFont="1" applyFill="0" applyBorder="1" applyAlignment="1" applyProtection="0">
      <alignment vertical="bottom"/>
    </xf>
    <xf numFmtId="0" fontId="12" borderId="4" applyNumberFormat="1" applyFont="1" applyFill="0" applyBorder="1" applyAlignment="1" applyProtection="0">
      <alignment horizontal="center" vertical="center" wrapText="1"/>
    </xf>
    <xf numFmtId="1" fontId="12" borderId="5" applyNumberFormat="1" applyFont="1" applyFill="0" applyBorder="1" applyAlignment="1" applyProtection="0">
      <alignment horizontal="center" vertical="center" wrapText="1"/>
    </xf>
    <xf numFmtId="1" fontId="12" borderId="8" applyNumberFormat="1" applyFont="1" applyFill="0" applyBorder="1" applyAlignment="1" applyProtection="0">
      <alignment horizontal="center" vertical="center" wrapText="1"/>
    </xf>
    <xf numFmtId="3" fontId="27" borderId="9" applyNumberFormat="1" applyFont="1" applyFill="0" applyBorder="1" applyAlignment="1" applyProtection="0">
      <alignment horizontal="center" vertical="center"/>
    </xf>
    <xf numFmtId="3" fontId="27" borderId="11" applyNumberFormat="1" applyFont="1" applyFill="0" applyBorder="1" applyAlignment="1" applyProtection="0">
      <alignment horizontal="center" vertical="center"/>
    </xf>
    <xf numFmtId="3" fontId="27" borderId="10" applyNumberFormat="1" applyFont="1" applyFill="0" applyBorder="1" applyAlignment="1" applyProtection="0">
      <alignment horizontal="center" vertical="center"/>
    </xf>
    <xf numFmtId="1" fontId="6" borderId="5" applyNumberFormat="1" applyFont="1" applyFill="0" applyBorder="1" applyAlignment="1" applyProtection="0">
      <alignment horizontal="left" vertical="bottom"/>
    </xf>
    <xf numFmtId="0" fontId="12" borderId="4" applyNumberFormat="1" applyFont="1" applyFill="0" applyBorder="1" applyAlignment="1" applyProtection="0">
      <alignment horizontal="center" vertical="center"/>
    </xf>
    <xf numFmtId="1" fontId="12" borderId="5" applyNumberFormat="1" applyFont="1" applyFill="0" applyBorder="1" applyAlignment="1" applyProtection="0">
      <alignment horizontal="center" vertical="center"/>
    </xf>
    <xf numFmtId="1" fontId="12" borderId="8" applyNumberFormat="1" applyFont="1" applyFill="0" applyBorder="1" applyAlignment="1" applyProtection="0">
      <alignment horizontal="center" vertical="center"/>
    </xf>
    <xf numFmtId="1" fontId="6" borderId="14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  <xf numFmtId="0" fontId="28" fillId="2" borderId="1" applyNumberFormat="1" applyFont="1" applyFill="1" applyBorder="1" applyAlignment="1" applyProtection="0">
      <alignment horizontal="center" vertical="bottom"/>
    </xf>
    <xf numFmtId="1" fontId="28" fillId="2" borderId="2" applyNumberFormat="1" applyFont="1" applyFill="1" applyBorder="1" applyAlignment="1" applyProtection="0">
      <alignment horizontal="center" vertical="bottom"/>
    </xf>
    <xf numFmtId="1" fontId="6" borderId="44" applyNumberFormat="1" applyFont="1" applyFill="0" applyBorder="1" applyAlignment="1" applyProtection="0">
      <alignment vertical="bottom"/>
    </xf>
    <xf numFmtId="1" fontId="5" borderId="44" applyNumberFormat="1" applyFont="1" applyFill="0" applyBorder="1" applyAlignment="1" applyProtection="0">
      <alignment vertical="bottom"/>
    </xf>
    <xf numFmtId="1" fontId="6" borderId="45" applyNumberFormat="1" applyFont="1" applyFill="0" applyBorder="1" applyAlignment="1" applyProtection="0">
      <alignment vertical="bottom"/>
    </xf>
    <xf numFmtId="1" fontId="29" fillId="4" borderId="4" applyNumberFormat="1" applyFont="1" applyFill="1" applyBorder="1" applyAlignment="1" applyProtection="0">
      <alignment vertical="center"/>
    </xf>
    <xf numFmtId="1" fontId="29" fillId="4" borderId="5" applyNumberFormat="1" applyFont="1" applyFill="1" applyBorder="1" applyAlignment="1" applyProtection="0">
      <alignment vertical="center" wrapText="1"/>
    </xf>
    <xf numFmtId="0" fontId="29" fillId="4" borderId="5" applyNumberFormat="1" applyFont="1" applyFill="1" applyBorder="1" applyAlignment="1" applyProtection="0">
      <alignment horizontal="right" vertical="center"/>
    </xf>
    <xf numFmtId="1" fontId="29" fillId="4" borderId="5" applyNumberFormat="1" applyFont="1" applyFill="1" applyBorder="1" applyAlignment="1" applyProtection="0">
      <alignment horizontal="left" vertical="center"/>
    </xf>
    <xf numFmtId="1" fontId="30" fillId="4" borderId="5" applyNumberFormat="1" applyFont="1" applyFill="1" applyBorder="1" applyAlignment="1" applyProtection="0">
      <alignment vertical="center" wrapText="1"/>
    </xf>
    <xf numFmtId="1" fontId="31" fillId="4" borderId="5" applyNumberFormat="1" applyFont="1" applyFill="1" applyBorder="1" applyAlignment="1" applyProtection="0">
      <alignment vertical="bottom"/>
    </xf>
    <xf numFmtId="1" fontId="32" fillId="4" borderId="5" applyNumberFormat="1" applyFont="1" applyFill="1" applyBorder="1" applyAlignment="1" applyProtection="0">
      <alignment vertical="bottom"/>
    </xf>
    <xf numFmtId="1" fontId="6" borderId="46" applyNumberFormat="1" applyFont="1" applyFill="0" applyBorder="1" applyAlignment="1" applyProtection="0">
      <alignment vertical="bottom"/>
    </xf>
    <xf numFmtId="1" fontId="6" borderId="47" applyNumberFormat="1" applyFont="1" applyFill="0" applyBorder="1" applyAlignment="1" applyProtection="0">
      <alignment vertical="bottom"/>
    </xf>
    <xf numFmtId="1" fontId="6" borderId="48" applyNumberFormat="1" applyFont="1" applyFill="0" applyBorder="1" applyAlignment="1" applyProtection="0">
      <alignment vertical="bottom"/>
    </xf>
    <xf numFmtId="0" fontId="33" borderId="48" applyNumberFormat="1" applyFont="1" applyFill="0" applyBorder="1" applyAlignment="1" applyProtection="0">
      <alignment vertical="bottom"/>
    </xf>
    <xf numFmtId="1" fontId="34" borderId="48" applyNumberFormat="1" applyFont="1" applyFill="0" applyBorder="1" applyAlignment="1" applyProtection="0">
      <alignment vertical="bottom"/>
    </xf>
    <xf numFmtId="0" fontId="33" borderId="47" applyNumberFormat="1" applyFont="1" applyFill="0" applyBorder="1" applyAlignment="1" applyProtection="0">
      <alignment vertical="bottom"/>
    </xf>
    <xf numFmtId="1" fontId="6" borderId="49" applyNumberFormat="1" applyFont="1" applyFill="0" applyBorder="1" applyAlignment="1" applyProtection="0">
      <alignment vertical="bottom"/>
    </xf>
    <xf numFmtId="1" fontId="35" fillId="3" borderId="5" applyNumberFormat="1" applyFont="1" applyFill="1" applyBorder="1" applyAlignment="1" applyProtection="0">
      <alignment vertical="bottom"/>
    </xf>
    <xf numFmtId="1" fontId="31" fillId="3" borderId="6" applyNumberFormat="1" applyFont="1" applyFill="1" applyBorder="1" applyAlignment="1" applyProtection="0">
      <alignment vertical="bottom"/>
    </xf>
    <xf numFmtId="1" fontId="32" fillId="3" borderId="6" applyNumberFormat="1" applyFont="1" applyFill="1" applyBorder="1" applyAlignment="1" applyProtection="0">
      <alignment vertical="bottom"/>
    </xf>
    <xf numFmtId="1" fontId="6" borderId="50" applyNumberFormat="1" applyFont="1" applyFill="0" applyBorder="1" applyAlignment="1" applyProtection="0">
      <alignment vertical="bottom"/>
    </xf>
    <xf numFmtId="1" fontId="6" borderId="51" applyNumberFormat="1" applyFont="1" applyFill="0" applyBorder="1" applyAlignment="1" applyProtection="0">
      <alignment vertical="bottom"/>
    </xf>
    <xf numFmtId="0" fontId="36" fillId="5" borderId="42" applyNumberFormat="1" applyFont="1" applyFill="1" applyBorder="1" applyAlignment="1" applyProtection="0">
      <alignment vertical="center"/>
    </xf>
    <xf numFmtId="1" fontId="31" borderId="39" applyNumberFormat="1" applyFont="1" applyFill="0" applyBorder="1" applyAlignment="1" applyProtection="0">
      <alignment horizontal="left" vertical="center" wrapText="1"/>
    </xf>
    <xf numFmtId="0" fontId="32" fillId="3" borderId="9" applyNumberFormat="1" applyFont="1" applyFill="1" applyBorder="1" applyAlignment="1" applyProtection="0">
      <alignment horizontal="center" vertical="center" wrapText="1"/>
    </xf>
    <xf numFmtId="1" fontId="32" fillId="3" borderId="11" applyNumberFormat="1" applyFont="1" applyFill="1" applyBorder="1" applyAlignment="1" applyProtection="0">
      <alignment horizontal="center" vertical="center" wrapText="1"/>
    </xf>
    <xf numFmtId="1" fontId="32" fillId="3" borderId="10" applyNumberFormat="1" applyFont="1" applyFill="1" applyBorder="1" applyAlignment="1" applyProtection="0">
      <alignment horizontal="center" vertical="center" wrapText="1"/>
    </xf>
    <xf numFmtId="0" fontId="32" borderId="9" applyNumberFormat="1" applyFont="1" applyFill="0" applyBorder="1" applyAlignment="1" applyProtection="0">
      <alignment horizontal="center" vertical="center" wrapText="1"/>
    </xf>
    <xf numFmtId="1" fontId="32" borderId="11" applyNumberFormat="1" applyFont="1" applyFill="0" applyBorder="1" applyAlignment="1" applyProtection="0">
      <alignment horizontal="center" vertical="center" wrapText="1"/>
    </xf>
    <xf numFmtId="1" fontId="32" borderId="10" applyNumberFormat="1" applyFont="1" applyFill="0" applyBorder="1" applyAlignment="1" applyProtection="0">
      <alignment horizontal="center" vertical="center" wrapText="1"/>
    </xf>
    <xf numFmtId="1" fontId="6" borderId="52" applyNumberFormat="1" applyFont="1" applyFill="0" applyBorder="1" applyAlignment="1" applyProtection="0">
      <alignment vertical="bottom"/>
    </xf>
    <xf numFmtId="1" fontId="31" borderId="53" applyNumberFormat="1" applyFont="1" applyFill="0" applyBorder="1" applyAlignment="1" applyProtection="0">
      <alignment horizontal="left" vertical="center" wrapText="1"/>
    </xf>
    <xf numFmtId="1" fontId="35" borderId="1" applyNumberFormat="1" applyFont="1" applyFill="0" applyBorder="1" applyAlignment="1" applyProtection="0">
      <alignment horizontal="left" vertical="center" wrapText="1"/>
    </xf>
    <xf numFmtId="0" fontId="36" fillId="5" borderId="11" applyNumberFormat="1" applyFont="1" applyFill="1" applyBorder="1" applyAlignment="1" applyProtection="0">
      <alignment horizontal="center" vertical="center"/>
    </xf>
    <xf numFmtId="1" fontId="37" fillId="5" borderId="11" applyNumberFormat="1" applyFont="1" applyFill="1" applyBorder="1" applyAlignment="1" applyProtection="0">
      <alignment horizontal="center" vertical="center" wrapText="1"/>
    </xf>
    <xf numFmtId="61" fontId="38" fillId="5" borderId="11" applyNumberFormat="1" applyFont="1" applyFill="1" applyBorder="1" applyAlignment="1" applyProtection="0">
      <alignment horizontal="center" vertical="center"/>
    </xf>
    <xf numFmtId="0" fontId="35" fillId="3" borderId="4" applyNumberFormat="1" applyFont="1" applyFill="1" applyBorder="1" applyAlignment="1" applyProtection="0">
      <alignment horizontal="left" vertical="center"/>
    </xf>
    <xf numFmtId="1" fontId="35" fillId="3" borderId="5" applyNumberFormat="1" applyFont="1" applyFill="1" applyBorder="1" applyAlignment="1" applyProtection="0">
      <alignment horizontal="center" vertical="center"/>
    </xf>
    <xf numFmtId="9" fontId="35" fillId="2" borderId="13" applyNumberFormat="1" applyFont="1" applyFill="1" applyBorder="1" applyAlignment="1" applyProtection="0">
      <alignment horizontal="center" vertical="center"/>
    </xf>
    <xf numFmtId="9" fontId="39" fillId="2" borderId="13" applyNumberFormat="1" applyFont="1" applyFill="1" applyBorder="1" applyAlignment="1" applyProtection="0">
      <alignment horizontal="center" vertical="center"/>
    </xf>
    <xf numFmtId="9" fontId="35" fillId="3" borderId="13" applyNumberFormat="1" applyFont="1" applyFill="1" applyBorder="1" applyAlignment="1" applyProtection="0">
      <alignment horizontal="center" vertical="center"/>
    </xf>
    <xf numFmtId="0" fontId="35" borderId="48" applyNumberFormat="1" applyFont="1" applyFill="0" applyBorder="1" applyAlignment="1" applyProtection="0">
      <alignment vertical="bottom"/>
    </xf>
    <xf numFmtId="9" fontId="35" fillId="2" borderId="5" applyNumberFormat="1" applyFont="1" applyFill="1" applyBorder="1" applyAlignment="1" applyProtection="0">
      <alignment horizontal="center" vertical="center"/>
    </xf>
    <xf numFmtId="9" fontId="39" fillId="2" borderId="5" applyNumberFormat="1" applyFont="1" applyFill="1" applyBorder="1" applyAlignment="1" applyProtection="0">
      <alignment horizontal="center" vertical="center"/>
    </xf>
    <xf numFmtId="9" fontId="35" fillId="3" borderId="5" applyNumberFormat="1" applyFont="1" applyFill="1" applyBorder="1" applyAlignment="1" applyProtection="0">
      <alignment horizontal="center" vertical="center"/>
    </xf>
    <xf numFmtId="0" fontId="35" borderId="47" applyNumberFormat="1" applyFont="1" applyFill="0" applyBorder="1" applyAlignment="1" applyProtection="0">
      <alignment vertical="bottom"/>
    </xf>
    <xf numFmtId="1" fontId="6" borderId="37" applyNumberFormat="1" applyFont="1" applyFill="0" applyBorder="1" applyAlignment="1" applyProtection="0">
      <alignment vertical="bottom"/>
    </xf>
    <xf numFmtId="1" fontId="35" borderId="54" applyNumberFormat="1" applyFont="1" applyFill="0" applyBorder="1" applyAlignment="1" applyProtection="0">
      <alignment vertical="center"/>
    </xf>
    <xf numFmtId="1" fontId="35" borderId="54" applyNumberFormat="1" applyFont="1" applyFill="0" applyBorder="1" applyAlignment="1" applyProtection="0">
      <alignment horizontal="center" vertical="center"/>
    </xf>
    <xf numFmtId="1" fontId="35" borderId="55" applyNumberFormat="1" applyFont="1" applyFill="0" applyBorder="1" applyAlignment="1" applyProtection="0">
      <alignment vertical="center"/>
    </xf>
    <xf numFmtId="1" fontId="35" borderId="55" applyNumberFormat="1" applyFont="1" applyFill="0" applyBorder="1" applyAlignment="1" applyProtection="0">
      <alignment vertical="bottom"/>
    </xf>
    <xf numFmtId="1" fontId="39" borderId="55" applyNumberFormat="1" applyFont="1" applyFill="0" applyBorder="1" applyAlignment="1" applyProtection="0">
      <alignment vertical="bottom"/>
    </xf>
    <xf numFmtId="1" fontId="35" borderId="54" applyNumberFormat="1" applyFont="1" applyFill="0" applyBorder="1" applyAlignment="1" applyProtection="0">
      <alignment vertical="bottom"/>
    </xf>
    <xf numFmtId="1" fontId="6" borderId="56" applyNumberFormat="1" applyFont="1" applyFill="0" applyBorder="1" applyAlignment="1" applyProtection="0">
      <alignment vertical="bottom"/>
    </xf>
    <xf numFmtId="1" fontId="6" borderId="57" applyNumberFormat="1" applyFont="1" applyFill="0" applyBorder="1" applyAlignment="1" applyProtection="0">
      <alignment vertical="bottom"/>
    </xf>
    <xf numFmtId="1" fontId="39" borderId="57" applyNumberFormat="1" applyFont="1" applyFill="0" applyBorder="1" applyAlignment="1" applyProtection="0">
      <alignment vertical="bottom"/>
    </xf>
    <xf numFmtId="1" fontId="6" borderId="58" applyNumberFormat="1" applyFont="1" applyFill="0" applyBorder="1" applyAlignment="1" applyProtection="0">
      <alignment vertical="bottom"/>
    </xf>
    <xf numFmtId="1" fontId="31" borderId="51" applyNumberFormat="1" applyFont="1" applyFill="0" applyBorder="1" applyAlignment="1" applyProtection="0">
      <alignment horizontal="left" vertical="center" wrapText="1"/>
    </xf>
    <xf numFmtId="1" fontId="31" borderId="59" applyNumberFormat="1" applyFont="1" applyFill="0" applyBorder="1" applyAlignment="1" applyProtection="0">
      <alignment horizontal="left" vertical="center" wrapText="1"/>
    </xf>
    <xf numFmtId="0" fontId="37" fillId="5" borderId="12" applyNumberFormat="1" applyFont="1" applyFill="1" applyBorder="1" applyAlignment="1" applyProtection="0">
      <alignment horizontal="center" vertical="center" wrapText="1"/>
    </xf>
    <xf numFmtId="1" fontId="36" fillId="5" borderId="11" applyNumberFormat="1" applyFont="1" applyFill="1" applyBorder="1" applyAlignment="1" applyProtection="0">
      <alignment horizontal="center" vertical="center"/>
    </xf>
    <xf numFmtId="0" fontId="37" fillId="5" borderId="11" applyNumberFormat="1" applyFont="1" applyFill="1" applyBorder="1" applyAlignment="1" applyProtection="0">
      <alignment horizontal="center" vertical="center" wrapText="1"/>
    </xf>
    <xf numFmtId="1" fontId="37" fillId="5" borderId="6" applyNumberFormat="1" applyFont="1" applyFill="1" applyBorder="1" applyAlignment="1" applyProtection="0">
      <alignment horizontal="center" vertical="center" wrapText="1"/>
    </xf>
    <xf numFmtId="1" fontId="40" borderId="53" applyNumberFormat="1" applyFont="1" applyFill="0" applyBorder="1" applyAlignment="1" applyProtection="0">
      <alignment vertical="center"/>
    </xf>
    <xf numFmtId="1" fontId="6" borderId="53" applyNumberFormat="1" applyFont="1" applyFill="0" applyBorder="1" applyAlignment="1" applyProtection="0">
      <alignment vertical="bottom"/>
    </xf>
    <xf numFmtId="1" fontId="35" borderId="53" applyNumberFormat="1" applyFont="1" applyFill="0" applyBorder="1" applyAlignment="1" applyProtection="0">
      <alignment vertical="center"/>
    </xf>
    <xf numFmtId="1" fontId="39" borderId="53" applyNumberFormat="1" applyFont="1" applyFill="0" applyBorder="1" applyAlignment="1" applyProtection="0">
      <alignment vertical="bottom"/>
    </xf>
    <xf numFmtId="0" fontId="35" fillId="6" borderId="14" applyNumberFormat="1" applyFont="1" applyFill="1" applyBorder="1" applyAlignment="1" applyProtection="0">
      <alignment horizontal="left" vertical="center"/>
    </xf>
    <xf numFmtId="0" fontId="35" fillId="6" borderId="6" applyNumberFormat="1" applyFont="1" applyFill="1" applyBorder="1" applyAlignment="1" applyProtection="0">
      <alignment horizontal="center" vertical="center"/>
    </xf>
    <xf numFmtId="3" fontId="35" fillId="6" borderId="6" applyNumberFormat="1" applyFont="1" applyFill="1" applyBorder="1" applyAlignment="1" applyProtection="0">
      <alignment vertical="center"/>
    </xf>
    <xf numFmtId="3" fontId="39" fillId="6" borderId="6" applyNumberFormat="1" applyFont="1" applyFill="1" applyBorder="1" applyAlignment="1" applyProtection="0">
      <alignment vertical="center"/>
    </xf>
    <xf numFmtId="3" fontId="41" fillId="3" borderId="6" applyNumberFormat="1" applyFont="1" applyFill="1" applyBorder="1" applyAlignment="1" applyProtection="0">
      <alignment vertical="center"/>
    </xf>
    <xf numFmtId="9" fontId="35" borderId="46" applyNumberFormat="1" applyFont="1" applyFill="0" applyBorder="1" applyAlignment="1" applyProtection="0">
      <alignment vertical="bottom"/>
    </xf>
    <xf numFmtId="0" fontId="39" borderId="60" applyNumberFormat="1" applyFont="1" applyFill="0" applyBorder="1" applyAlignment="1" applyProtection="0">
      <alignment vertical="center"/>
    </xf>
    <xf numFmtId="0" fontId="35" borderId="60" applyNumberFormat="1" applyFont="1" applyFill="0" applyBorder="1" applyAlignment="1" applyProtection="0">
      <alignment horizontal="center" vertical="center"/>
    </xf>
    <xf numFmtId="3" fontId="39" borderId="60" applyNumberFormat="1" applyFont="1" applyFill="0" applyBorder="1" applyAlignment="1" applyProtection="0">
      <alignment vertical="center"/>
    </xf>
    <xf numFmtId="3" fontId="39" borderId="61" applyNumberFormat="1" applyFont="1" applyFill="0" applyBorder="1" applyAlignment="1" applyProtection="0">
      <alignment vertical="center"/>
    </xf>
    <xf numFmtId="3" fontId="39" fillId="3" borderId="13" applyNumberFormat="1" applyFont="1" applyFill="1" applyBorder="1" applyAlignment="1" applyProtection="0">
      <alignment vertical="center"/>
    </xf>
    <xf numFmtId="1" fontId="35" borderId="51" applyNumberFormat="1" applyFont="1" applyFill="0" applyBorder="1" applyAlignment="1" applyProtection="0">
      <alignment vertical="center"/>
    </xf>
    <xf numFmtId="1" fontId="35" borderId="51" applyNumberFormat="1" applyFont="1" applyFill="0" applyBorder="1" applyAlignment="1" applyProtection="0">
      <alignment horizontal="center" vertical="center"/>
    </xf>
    <xf numFmtId="4" fontId="35" borderId="51" applyNumberFormat="1" applyFont="1" applyFill="0" applyBorder="1" applyAlignment="1" applyProtection="0">
      <alignment vertical="center"/>
    </xf>
    <xf numFmtId="1" fontId="39" borderId="51" applyNumberFormat="1" applyFont="1" applyFill="0" applyBorder="1" applyAlignment="1" applyProtection="0">
      <alignment vertical="bottom"/>
    </xf>
    <xf numFmtId="1" fontId="6" borderId="62" applyNumberFormat="1" applyFont="1" applyFill="0" applyBorder="1" applyAlignment="1" applyProtection="0">
      <alignment vertical="bottom"/>
    </xf>
    <xf numFmtId="0" fontId="36" fillId="5" borderId="11" applyNumberFormat="1" applyFont="1" applyFill="1" applyBorder="1" applyAlignment="1" applyProtection="0">
      <alignment horizontal="center" vertical="center" wrapText="1"/>
    </xf>
    <xf numFmtId="0" fontId="38" fillId="5" borderId="11" applyNumberFormat="1" applyFont="1" applyFill="1" applyBorder="1" applyAlignment="1" applyProtection="0">
      <alignment horizontal="center" vertical="center" wrapText="1"/>
    </xf>
    <xf numFmtId="3" fontId="35" borderId="46" applyNumberFormat="1" applyFont="1" applyFill="0" applyBorder="1" applyAlignment="1" applyProtection="0">
      <alignment vertical="bottom"/>
    </xf>
    <xf numFmtId="1" fontId="39" borderId="51" applyNumberFormat="1" applyFont="1" applyFill="0" applyBorder="1" applyAlignment="1" applyProtection="0">
      <alignment vertical="center"/>
    </xf>
    <xf numFmtId="4" fontId="39" borderId="51" applyNumberFormat="1" applyFont="1" applyFill="0" applyBorder="1" applyAlignment="1" applyProtection="0">
      <alignment vertical="center"/>
    </xf>
    <xf numFmtId="4" fontId="41" borderId="62" applyNumberFormat="1" applyFont="1" applyFill="0" applyBorder="1" applyAlignment="1" applyProtection="0">
      <alignment vertical="center"/>
    </xf>
    <xf numFmtId="9" fontId="35" borderId="45" applyNumberFormat="1" applyFont="1" applyFill="0" applyBorder="1" applyAlignment="1" applyProtection="0">
      <alignment vertical="bottom"/>
    </xf>
    <xf numFmtId="1" fontId="35" borderId="53" applyNumberFormat="1" applyFont="1" applyFill="0" applyBorder="1" applyAlignment="1" applyProtection="0">
      <alignment horizontal="center" vertical="center"/>
    </xf>
    <xf numFmtId="1" fontId="39" borderId="53" applyNumberFormat="1" applyFont="1" applyFill="0" applyBorder="1" applyAlignment="1" applyProtection="0">
      <alignment vertical="center"/>
    </xf>
    <xf numFmtId="0" fontId="35" fillId="6" borderId="4" applyNumberFormat="1" applyFont="1" applyFill="1" applyBorder="1" applyAlignment="1" applyProtection="0">
      <alignment horizontal="left" vertical="center"/>
    </xf>
    <xf numFmtId="0" fontId="35" fillId="6" borderId="5" applyNumberFormat="1" applyFont="1" applyFill="1" applyBorder="1" applyAlignment="1" applyProtection="0">
      <alignment horizontal="center" vertical="center"/>
    </xf>
    <xf numFmtId="3" fontId="35" fillId="6" borderId="5" applyNumberFormat="1" applyFont="1" applyFill="1" applyBorder="1" applyAlignment="1" applyProtection="0">
      <alignment vertical="center"/>
    </xf>
    <xf numFmtId="3" fontId="39" fillId="6" borderId="5" applyNumberFormat="1" applyFont="1" applyFill="1" applyBorder="1" applyAlignment="1" applyProtection="0">
      <alignment vertical="center"/>
    </xf>
    <xf numFmtId="3" fontId="41" fillId="3" borderId="5" applyNumberFormat="1" applyFont="1" applyFill="1" applyBorder="1" applyAlignment="1" applyProtection="0">
      <alignment vertical="center"/>
    </xf>
    <xf numFmtId="0" fontId="35" borderId="48" applyNumberFormat="1" applyFont="1" applyFill="0" applyBorder="1" applyAlignment="1" applyProtection="0">
      <alignment horizontal="left" vertical="center"/>
    </xf>
    <xf numFmtId="0" fontId="35" borderId="48" applyNumberFormat="1" applyFont="1" applyFill="0" applyBorder="1" applyAlignment="1" applyProtection="0">
      <alignment horizontal="center" vertical="center"/>
    </xf>
    <xf numFmtId="3" fontId="35" borderId="48" applyNumberFormat="1" applyFont="1" applyFill="0" applyBorder="1" applyAlignment="1" applyProtection="0">
      <alignment vertical="center"/>
    </xf>
    <xf numFmtId="3" fontId="39" borderId="48" applyNumberFormat="1" applyFont="1" applyFill="0" applyBorder="1" applyAlignment="1" applyProtection="0">
      <alignment vertical="center"/>
    </xf>
    <xf numFmtId="3" fontId="39" borderId="4" applyNumberFormat="1" applyFont="1" applyFill="0" applyBorder="1" applyAlignment="1" applyProtection="0">
      <alignment vertical="center"/>
    </xf>
    <xf numFmtId="0" fontId="39" borderId="53" applyNumberFormat="1" applyFont="1" applyFill="0" applyBorder="1" applyAlignment="1" applyProtection="0">
      <alignment vertical="center"/>
    </xf>
    <xf numFmtId="0" fontId="35" borderId="53" applyNumberFormat="1" applyFont="1" applyFill="0" applyBorder="1" applyAlignment="1" applyProtection="0">
      <alignment horizontal="center" vertical="center"/>
    </xf>
    <xf numFmtId="3" fontId="39" borderId="53" applyNumberFormat="1" applyFont="1" applyFill="0" applyBorder="1" applyAlignment="1" applyProtection="0">
      <alignment vertical="center"/>
    </xf>
    <xf numFmtId="3" fontId="39" borderId="36" applyNumberFormat="1" applyFont="1" applyFill="0" applyBorder="1" applyAlignment="1" applyProtection="0">
      <alignment vertical="center"/>
    </xf>
    <xf numFmtId="9" fontId="35" borderId="3" applyNumberFormat="1" applyFont="1" applyFill="0" applyBorder="1" applyAlignment="1" applyProtection="0">
      <alignment vertical="bottom"/>
    </xf>
    <xf numFmtId="1" fontId="39" fillId="3" borderId="14" applyNumberFormat="1" applyFont="1" applyFill="1" applyBorder="1" applyAlignment="1" applyProtection="0">
      <alignment horizontal="left" vertical="center"/>
    </xf>
    <xf numFmtId="1" fontId="35" fillId="3" borderId="6" applyNumberFormat="1" applyFont="1" applyFill="1" applyBorder="1" applyAlignment="1" applyProtection="0">
      <alignment horizontal="center" vertical="center"/>
    </xf>
    <xf numFmtId="4" fontId="39" fillId="3" borderId="6" applyNumberFormat="1" applyFont="1" applyFill="1" applyBorder="1" applyAlignment="1" applyProtection="0">
      <alignment vertical="center"/>
    </xf>
    <xf numFmtId="4" fontId="41" fillId="3" borderId="6" applyNumberFormat="1" applyFont="1" applyFill="1" applyBorder="1" applyAlignment="1" applyProtection="0">
      <alignment vertical="center"/>
    </xf>
    <xf numFmtId="1" fontId="35" fillId="3" borderId="7" applyNumberFormat="1" applyFont="1" applyFill="1" applyBorder="1" applyAlignment="1" applyProtection="0">
      <alignment vertical="bottom"/>
    </xf>
    <xf numFmtId="1" fontId="40" borderId="60" applyNumberFormat="1" applyFont="1" applyFill="0" applyBorder="1" applyAlignment="1" applyProtection="0">
      <alignment vertical="center"/>
    </xf>
    <xf numFmtId="1" fontId="35" borderId="60" applyNumberFormat="1" applyFont="1" applyFill="0" applyBorder="1" applyAlignment="1" applyProtection="0">
      <alignment horizontal="center" vertical="center"/>
    </xf>
    <xf numFmtId="1" fontId="35" borderId="60" applyNumberFormat="1" applyFont="1" applyFill="0" applyBorder="1" applyAlignment="1" applyProtection="0">
      <alignment vertical="center"/>
    </xf>
    <xf numFmtId="1" fontId="39" borderId="60" applyNumberFormat="1" applyFont="1" applyFill="0" applyBorder="1" applyAlignment="1" applyProtection="0">
      <alignment vertical="center"/>
    </xf>
    <xf numFmtId="0" fontId="42" borderId="45" applyNumberFormat="1" applyFont="1" applyFill="0" applyBorder="1" applyAlignment="1" applyProtection="0">
      <alignment vertical="center"/>
    </xf>
    <xf numFmtId="1" fontId="43" borderId="45" applyNumberFormat="1" applyFont="1" applyFill="0" applyBorder="1" applyAlignment="1" applyProtection="0">
      <alignment horizontal="center" vertical="center"/>
    </xf>
    <xf numFmtId="0" fontId="43" borderId="45" applyNumberFormat="1" applyFont="1" applyFill="0" applyBorder="1" applyAlignment="1" applyProtection="0">
      <alignment vertical="center"/>
    </xf>
    <xf numFmtId="1" fontId="43" borderId="45" applyNumberFormat="1" applyFont="1" applyFill="0" applyBorder="1" applyAlignment="1" applyProtection="0">
      <alignment vertical="center"/>
    </xf>
    <xf numFmtId="9" fontId="44" borderId="45" applyNumberFormat="1" applyFont="1" applyFill="0" applyBorder="1" applyAlignment="1" applyProtection="0">
      <alignment vertical="center"/>
    </xf>
    <xf numFmtId="1" fontId="45" borderId="45" applyNumberFormat="1" applyFont="1" applyFill="0" applyBorder="1" applyAlignment="1" applyProtection="0">
      <alignment horizontal="center" vertical="center"/>
    </xf>
    <xf numFmtId="1" fontId="45" borderId="45" applyNumberFormat="1" applyFont="1" applyFill="0" applyBorder="1" applyAlignment="1" applyProtection="0">
      <alignment vertical="center"/>
    </xf>
    <xf numFmtId="9" fontId="42" borderId="45" applyNumberFormat="1" applyFont="1" applyFill="0" applyBorder="1" applyAlignment="1" applyProtection="0">
      <alignment vertical="center"/>
    </xf>
    <xf numFmtId="9" fontId="44" borderId="44" applyNumberFormat="1" applyFont="1" applyFill="0" applyBorder="1" applyAlignment="1" applyProtection="0">
      <alignment vertical="center"/>
    </xf>
    <xf numFmtId="1" fontId="42" fillId="3" borderId="4" applyNumberFormat="1" applyFont="1" applyFill="1" applyBorder="1" applyAlignment="1" applyProtection="0">
      <alignment vertical="center"/>
    </xf>
    <xf numFmtId="1" fontId="45" borderId="46" applyNumberFormat="1" applyFont="1" applyFill="0" applyBorder="1" applyAlignment="1" applyProtection="0">
      <alignment horizontal="center" vertical="center"/>
    </xf>
    <xf numFmtId="1" fontId="42" borderId="48" applyNumberFormat="1" applyFont="1" applyFill="0" applyBorder="1" applyAlignment="1" applyProtection="0">
      <alignment vertical="center"/>
    </xf>
    <xf numFmtId="1" fontId="45" borderId="44" applyNumberFormat="1" applyFont="1" applyFill="0" applyBorder="1" applyAlignment="1" applyProtection="0">
      <alignment horizontal="center" vertical="center"/>
    </xf>
    <xf numFmtId="1" fontId="45" borderId="44" applyNumberFormat="1" applyFont="1" applyFill="0" applyBorder="1" applyAlignment="1" applyProtection="0">
      <alignment vertical="center"/>
    </xf>
    <xf numFmtId="1" fontId="43" borderId="44" applyNumberFormat="1" applyFont="1" applyFill="0" applyBorder="1" applyAlignment="1" applyProtection="0">
      <alignment vertical="center"/>
    </xf>
    <xf numFmtId="3" fontId="35" borderId="3" applyNumberFormat="1" applyFont="1" applyFill="0" applyBorder="1" applyAlignment="1" applyProtection="0">
      <alignment vertical="bottom"/>
    </xf>
    <xf numFmtId="0" fontId="39" fillId="3" borderId="36" applyNumberFormat="1" applyFont="1" applyFill="1" applyBorder="1" applyAlignment="1" applyProtection="0">
      <alignment horizontal="left" vertical="center"/>
    </xf>
    <xf numFmtId="0" fontId="35" fillId="3" borderId="13" applyNumberFormat="1" applyFont="1" applyFill="1" applyBorder="1" applyAlignment="1" applyProtection="0">
      <alignment horizontal="center" vertical="center"/>
    </xf>
    <xf numFmtId="4" fontId="41" fillId="3" borderId="13" applyNumberFormat="1" applyFont="1" applyFill="1" applyBorder="1" applyAlignment="1" applyProtection="0">
      <alignment vertical="center"/>
    </xf>
    <xf numFmtId="1" fontId="35" borderId="62" applyNumberFormat="1" applyFont="1" applyFill="0" applyBorder="1" applyAlignment="1" applyProtection="0">
      <alignment vertical="center"/>
    </xf>
    <xf numFmtId="1" fontId="35" borderId="62" applyNumberFormat="1" applyFont="1" applyFill="0" applyBorder="1" applyAlignment="1" applyProtection="0">
      <alignment horizontal="center" vertical="center"/>
    </xf>
    <xf numFmtId="1" fontId="39" borderId="62" applyNumberFormat="1" applyFont="1" applyFill="0" applyBorder="1" applyAlignment="1" applyProtection="0">
      <alignment vertical="center"/>
    </xf>
    <xf numFmtId="1" fontId="35" borderId="63" applyNumberFormat="1" applyFont="1" applyFill="0" applyBorder="1" applyAlignment="1" applyProtection="0">
      <alignment vertical="center"/>
    </xf>
    <xf numFmtId="1" fontId="35" borderId="63" applyNumberFormat="1" applyFont="1" applyFill="0" applyBorder="1" applyAlignment="1" applyProtection="0">
      <alignment horizontal="center" vertical="center"/>
    </xf>
    <xf numFmtId="1" fontId="39" borderId="63" applyNumberFormat="1" applyFont="1" applyFill="0" applyBorder="1" applyAlignment="1" applyProtection="0">
      <alignment vertical="center"/>
    </xf>
    <xf numFmtId="1" fontId="6" borderId="60" applyNumberFormat="1" applyFont="1" applyFill="0" applyBorder="1" applyAlignment="1" applyProtection="0">
      <alignment vertical="bottom"/>
    </xf>
    <xf numFmtId="1" fontId="39" borderId="60" applyNumberFormat="1" applyFont="1" applyFill="0" applyBorder="1" applyAlignment="1" applyProtection="0">
      <alignment vertical="bottom"/>
    </xf>
    <xf numFmtId="0" fontId="39" borderId="45" applyNumberFormat="1" applyFont="1" applyFill="0" applyBorder="1" applyAlignment="1" applyProtection="0">
      <alignment horizontal="left" vertical="center"/>
    </xf>
    <xf numFmtId="0" fontId="35" borderId="45" applyNumberFormat="1" applyFont="1" applyFill="0" applyBorder="1" applyAlignment="1" applyProtection="0">
      <alignment horizontal="center" vertical="center"/>
    </xf>
    <xf numFmtId="62" fontId="35" borderId="45" applyNumberFormat="1" applyFont="1" applyFill="0" applyBorder="1" applyAlignment="1" applyProtection="0">
      <alignment vertical="center"/>
    </xf>
    <xf numFmtId="62" fontId="39" borderId="45" applyNumberFormat="1" applyFont="1" applyFill="0" applyBorder="1" applyAlignment="1" applyProtection="0">
      <alignment vertical="center"/>
    </xf>
    <xf numFmtId="62" fontId="39" borderId="64" applyNumberFormat="1" applyFont="1" applyFill="0" applyBorder="1" applyAlignment="1" applyProtection="0">
      <alignment vertical="center"/>
    </xf>
    <xf numFmtId="62" fontId="41" fillId="3" borderId="5" applyNumberFormat="1" applyFont="1" applyFill="1" applyBorder="1" applyAlignment="1" applyProtection="0">
      <alignment vertical="center"/>
    </xf>
    <xf numFmtId="0" fontId="35" borderId="45" applyNumberFormat="1" applyFont="1" applyFill="0" applyBorder="1" applyAlignment="1" applyProtection="0">
      <alignment horizontal="left" vertical="center"/>
    </xf>
    <xf numFmtId="0" fontId="39" borderId="44" applyNumberFormat="1" applyFont="1" applyFill="0" applyBorder="1" applyAlignment="1" applyProtection="0">
      <alignment horizontal="left" vertical="center"/>
    </xf>
    <xf numFmtId="0" fontId="35" borderId="44" applyNumberFormat="1" applyFont="1" applyFill="0" applyBorder="1" applyAlignment="1" applyProtection="0">
      <alignment horizontal="center" vertical="center"/>
    </xf>
    <xf numFmtId="62" fontId="35" borderId="44" applyNumberFormat="1" applyFont="1" applyFill="0" applyBorder="1" applyAlignment="1" applyProtection="0">
      <alignment vertical="center"/>
    </xf>
    <xf numFmtId="0" fontId="35" fillId="3" borderId="5" applyNumberFormat="1" applyFont="1" applyFill="1" applyBorder="1" applyAlignment="1" applyProtection="0">
      <alignment horizontal="center" vertical="center"/>
    </xf>
    <xf numFmtId="62" fontId="35" fillId="3" borderId="5" applyNumberFormat="1" applyFont="1" applyFill="1" applyBorder="1" applyAlignment="1" applyProtection="0">
      <alignment vertical="center"/>
    </xf>
    <xf numFmtId="62" fontId="39" borderId="46" applyNumberFormat="1" applyFont="1" applyFill="0" applyBorder="1" applyAlignment="1" applyProtection="0">
      <alignment vertical="center"/>
    </xf>
    <xf numFmtId="0" fontId="35" borderId="47" applyNumberFormat="1" applyFont="1" applyFill="0" applyBorder="1" applyAlignment="1" applyProtection="0">
      <alignment horizontal="left" vertical="center"/>
    </xf>
    <xf numFmtId="0" fontId="35" borderId="47" applyNumberFormat="1" applyFont="1" applyFill="0" applyBorder="1" applyAlignment="1" applyProtection="0">
      <alignment horizontal="center" vertical="center"/>
    </xf>
    <xf numFmtId="62" fontId="35" borderId="47" applyNumberFormat="1" applyFont="1" applyFill="0" applyBorder="1" applyAlignment="1" applyProtection="0">
      <alignment vertical="center"/>
    </xf>
    <xf numFmtId="0" fontId="46" borderId="45" applyNumberFormat="1" applyFont="1" applyFill="0" applyBorder="1" applyAlignment="1" applyProtection="0">
      <alignment horizontal="left" vertical="center"/>
    </xf>
    <xf numFmtId="62" fontId="41" borderId="47" applyNumberFormat="1" applyFont="1" applyFill="0" applyBorder="1" applyAlignment="1" applyProtection="0">
      <alignment vertical="center"/>
    </xf>
    <xf numFmtId="62" fontId="41" borderId="45" applyNumberFormat="1" applyFont="1" applyFill="0" applyBorder="1" applyAlignment="1" applyProtection="0">
      <alignment vertical="center"/>
    </xf>
    <xf numFmtId="1" fontId="6" borderId="63" applyNumberFormat="1" applyFont="1" applyFill="0" applyBorder="1" applyAlignment="1" applyProtection="0">
      <alignment vertical="bottom"/>
    </xf>
    <xf numFmtId="1" fontId="39" borderId="63" applyNumberFormat="1" applyFont="1" applyFill="0" applyBorder="1" applyAlignment="1" applyProtection="0">
      <alignment vertical="bottom"/>
    </xf>
    <xf numFmtId="3" fontId="35" borderId="45" applyNumberFormat="1" applyFont="1" applyFill="0" applyBorder="1" applyAlignment="1" applyProtection="0">
      <alignment vertical="center"/>
    </xf>
    <xf numFmtId="3" fontId="39" borderId="45" applyNumberFormat="1" applyFont="1" applyFill="0" applyBorder="1" applyAlignment="1" applyProtection="0">
      <alignment vertical="center"/>
    </xf>
    <xf numFmtId="3" fontId="41" borderId="45" applyNumberFormat="1" applyFont="1" applyFill="0" applyBorder="1" applyAlignment="1" applyProtection="0">
      <alignment vertical="center"/>
    </xf>
    <xf numFmtId="0" fontId="35" borderId="44" applyNumberFormat="1" applyFont="1" applyFill="0" applyBorder="1" applyAlignment="1" applyProtection="0">
      <alignment horizontal="left" vertical="center"/>
    </xf>
    <xf numFmtId="3" fontId="35" borderId="44" applyNumberFormat="1" applyFont="1" applyFill="0" applyBorder="1" applyAlignment="1" applyProtection="0">
      <alignment vertical="center"/>
    </xf>
    <xf numFmtId="3" fontId="41" borderId="44" applyNumberFormat="1" applyFont="1" applyFill="0" applyBorder="1" applyAlignment="1" applyProtection="0">
      <alignment vertical="center"/>
    </xf>
    <xf numFmtId="3" fontId="35" fillId="3" borderId="5" applyNumberFormat="1" applyFont="1" applyFill="1" applyBorder="1" applyAlignment="1" applyProtection="0">
      <alignment vertical="center"/>
    </xf>
    <xf numFmtId="3" fontId="39" borderId="46" applyNumberFormat="1" applyFont="1" applyFill="0" applyBorder="1" applyAlignment="1" applyProtection="0">
      <alignment vertical="center"/>
    </xf>
    <xf numFmtId="3" fontId="39" borderId="64" applyNumberFormat="1" applyFont="1" applyFill="0" applyBorder="1" applyAlignment="1" applyProtection="0">
      <alignment vertical="center"/>
    </xf>
    <xf numFmtId="3" fontId="35" fillId="3" borderId="7" applyNumberFormat="1" applyFont="1" applyFill="1" applyBorder="1" applyAlignment="1" applyProtection="0">
      <alignment vertical="bottom"/>
    </xf>
    <xf numFmtId="3" fontId="35" borderId="47" applyNumberFormat="1" applyFont="1" applyFill="0" applyBorder="1" applyAlignment="1" applyProtection="0">
      <alignment vertical="center"/>
    </xf>
    <xf numFmtId="3" fontId="41" borderId="47" applyNumberFormat="1" applyFont="1" applyFill="0" applyBorder="1" applyAlignment="1" applyProtection="0">
      <alignment vertical="center"/>
    </xf>
    <xf numFmtId="3" fontId="35" borderId="45" applyNumberFormat="1" applyFont="1" applyFill="0" applyBorder="1" applyAlignment="1" applyProtection="0">
      <alignment horizontal="left" vertical="center"/>
    </xf>
    <xf numFmtId="1" fontId="35" borderId="45" applyNumberFormat="1" applyFont="1" applyFill="0" applyBorder="1" applyAlignment="1" applyProtection="0">
      <alignment horizontal="center" vertical="center"/>
    </xf>
    <xf numFmtId="4" fontId="35" borderId="45" applyNumberFormat="1" applyFont="1" applyFill="0" applyBorder="1" applyAlignment="1" applyProtection="0">
      <alignment vertical="center"/>
    </xf>
    <xf numFmtId="4" fontId="39" borderId="45" applyNumberFormat="1" applyFont="1" applyFill="0" applyBorder="1" applyAlignment="1" applyProtection="0">
      <alignment vertical="center"/>
    </xf>
    <xf numFmtId="4" fontId="41" borderId="45" applyNumberFormat="1" applyFont="1" applyFill="0" applyBorder="1" applyAlignment="1" applyProtection="0">
      <alignment vertical="center"/>
    </xf>
    <xf numFmtId="1" fontId="37" fillId="5" borderId="11" applyNumberFormat="1" applyFont="1" applyFill="1" applyBorder="1" applyAlignment="1" applyProtection="0">
      <alignment horizontal="center" vertical="center"/>
    </xf>
    <xf numFmtId="1" fontId="47" borderId="60" applyNumberFormat="1" applyFont="1" applyFill="0" applyBorder="1" applyAlignment="1" applyProtection="0">
      <alignment horizontal="left" vertical="center" wrapText="1"/>
    </xf>
    <xf numFmtId="1" fontId="35" borderId="60" applyNumberFormat="1" applyFont="1" applyFill="0" applyBorder="1" applyAlignment="1" applyProtection="0">
      <alignment horizontal="left" vertical="center" wrapText="1"/>
    </xf>
    <xf numFmtId="1" fontId="47" borderId="53" applyNumberFormat="1" applyFont="1" applyFill="0" applyBorder="1" applyAlignment="1" applyProtection="0">
      <alignment horizontal="left" vertical="center" wrapText="1"/>
    </xf>
    <xf numFmtId="10" fontId="41" borderId="60" applyNumberFormat="1" applyFont="1" applyFill="0" applyBorder="1" applyAlignment="1" applyProtection="0">
      <alignment vertical="center"/>
    </xf>
    <xf numFmtId="63" fontId="35" borderId="64" applyNumberFormat="1" applyFont="1" applyFill="0" applyBorder="1" applyAlignment="1" applyProtection="0">
      <alignment vertical="center"/>
    </xf>
    <xf numFmtId="9" fontId="35" fillId="2" borderId="5" applyNumberFormat="1" applyFont="1" applyFill="1" applyBorder="1" applyAlignment="1" applyProtection="0">
      <alignment vertical="center"/>
    </xf>
    <xf numFmtId="63" fontId="39" borderId="46" applyNumberFormat="1" applyFont="1" applyFill="0" applyBorder="1" applyAlignment="1" applyProtection="0">
      <alignment vertical="center"/>
    </xf>
    <xf numFmtId="63" fontId="39" borderId="64" applyNumberFormat="1" applyFont="1" applyFill="0" applyBorder="1" applyAlignment="1" applyProtection="0">
      <alignment vertical="center"/>
    </xf>
    <xf numFmtId="63" fontId="39" borderId="45" applyNumberFormat="1" applyFont="1" applyFill="0" applyBorder="1" applyAlignment="1" applyProtection="0">
      <alignment vertical="center"/>
    </xf>
    <xf numFmtId="63" fontId="41" borderId="45" applyNumberFormat="1" applyFont="1" applyFill="0" applyBorder="1" applyAlignment="1" applyProtection="0">
      <alignment vertical="center"/>
    </xf>
    <xf numFmtId="4" fontId="35" borderId="46" applyNumberFormat="1" applyFont="1" applyFill="0" applyBorder="1" applyAlignment="1" applyProtection="0">
      <alignment vertical="center"/>
    </xf>
    <xf numFmtId="1" fontId="35" borderId="47" applyNumberFormat="1" applyFont="1" applyFill="0" applyBorder="1" applyAlignment="1" applyProtection="0">
      <alignment horizontal="left" vertical="center"/>
    </xf>
    <xf numFmtId="4" fontId="35" borderId="51" applyNumberFormat="1" applyFont="1" applyFill="0" applyBorder="1" applyAlignment="1" applyProtection="0">
      <alignment horizontal="center" vertical="center"/>
    </xf>
    <xf numFmtId="0" fontId="39" borderId="65" applyNumberFormat="1" applyFont="1" applyFill="0" applyBorder="1" applyAlignment="1" applyProtection="0">
      <alignment horizontal="right" vertical="bottom"/>
    </xf>
    <xf numFmtId="4" fontId="39" borderId="26" applyNumberFormat="1" applyFont="1" applyFill="0" applyBorder="1" applyAlignment="1" applyProtection="0">
      <alignment vertical="center"/>
    </xf>
    <xf numFmtId="1" fontId="6" borderId="66" applyNumberFormat="1" applyFont="1" applyFill="0" applyBorder="1" applyAlignment="1" applyProtection="0">
      <alignment vertical="bottom"/>
    </xf>
    <xf numFmtId="1" fontId="35" borderId="45" applyNumberFormat="1" applyFont="1" applyFill="0" applyBorder="1" applyAlignment="1" applyProtection="0">
      <alignment vertical="bottom"/>
    </xf>
    <xf numFmtId="1" fontId="39" borderId="26" applyNumberFormat="1" applyFont="1" applyFill="0" applyBorder="1" applyAlignment="1" applyProtection="0">
      <alignment vertical="bottom"/>
    </xf>
    <xf numFmtId="1" fontId="35" borderId="66" applyNumberFormat="1" applyFont="1" applyFill="0" applyBorder="1" applyAlignment="1" applyProtection="0">
      <alignment vertical="center"/>
    </xf>
    <xf numFmtId="1" fontId="35" borderId="45" applyNumberFormat="1" applyFont="1" applyFill="0" applyBorder="1" applyAlignment="1" applyProtection="0">
      <alignment vertical="center"/>
    </xf>
    <xf numFmtId="1" fontId="39" borderId="45" applyNumberFormat="1" applyFont="1" applyFill="0" applyBorder="1" applyAlignment="1" applyProtection="0">
      <alignment vertical="center"/>
    </xf>
    <xf numFmtId="1" fontId="35" borderId="60" applyNumberFormat="1" applyFont="1" applyFill="0" applyBorder="1" applyAlignment="1" applyProtection="0">
      <alignment vertical="bottom"/>
    </xf>
    <xf numFmtId="4" fontId="35" borderId="45" applyNumberFormat="1" applyFont="1" applyFill="0" applyBorder="1" applyAlignment="1" applyProtection="0">
      <alignment vertical="bottom"/>
    </xf>
    <xf numFmtId="4" fontId="39" borderId="45" applyNumberFormat="1" applyFont="1" applyFill="0" applyBorder="1" applyAlignment="1" applyProtection="0">
      <alignment vertical="bottom"/>
    </xf>
    <xf numFmtId="1" fontId="39" borderId="45" applyNumberFormat="1" applyFont="1" applyFill="0" applyBorder="1" applyAlignment="1" applyProtection="0">
      <alignment vertical="bottom"/>
    </xf>
    <xf numFmtId="0" fontId="48" borderId="45" applyNumberFormat="1" applyFont="1" applyFill="0" applyBorder="1" applyAlignment="1" applyProtection="0">
      <alignment vertical="bottom"/>
    </xf>
    <xf numFmtId="1" fontId="49" borderId="45" applyNumberFormat="1" applyFont="1" applyFill="0" applyBorder="1" applyAlignment="1" applyProtection="0">
      <alignment vertical="bottom"/>
    </xf>
    <xf numFmtId="1" fontId="50" borderId="45" applyNumberFormat="1" applyFont="1" applyFill="0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  <fill>
        <patternFill patternType="solid">
          <fgColor indexed="18"/>
          <bgColor indexed="10"/>
        </patternFill>
      </fill>
    </dxf>
    <dxf>
      <font>
        <color rgb="ff00b050"/>
      </font>
      <fill>
        <patternFill patternType="solid">
          <fgColor indexed="18"/>
          <bgColor indexed="1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d8d8d8"/>
      <rgbColor rgb="ffaaaaaa"/>
      <rgbColor rgb="ffffffff"/>
      <rgbColor rgb="ff4d5d2c"/>
      <rgbColor rgb="ff4f81bd"/>
      <rgbColor rgb="ff0070c0"/>
      <rgbColor rgb="ff99cc00"/>
      <rgbColor rgb="ff333333"/>
      <rgbColor rgb="00000000"/>
      <rgbColor rgb="ff00b050"/>
      <rgbColor rgb="ffc0c0c0"/>
      <rgbColor rgb="ffccffcc"/>
      <rgbColor rgb="ff1f49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Relationship Id="rId8" Type="http://schemas.openxmlformats.org/officeDocument/2006/relationships/image" Target="../media/image9.png"/><Relationship Id="rId9" Type="http://schemas.openxmlformats.org/officeDocument/2006/relationships/image" Target="../media/image10.png"/><Relationship Id="rId10" Type="http://schemas.openxmlformats.org/officeDocument/2006/relationships/image" Target="../media/image11.png"/><Relationship Id="rId11" Type="http://schemas.openxmlformats.org/officeDocument/2006/relationships/image" Target="../media/image12.png"/><Relationship Id="rId12" Type="http://schemas.openxmlformats.org/officeDocument/2006/relationships/image" Target="../media/image13.png"/><Relationship Id="rId13" Type="http://schemas.openxmlformats.org/officeDocument/2006/relationships/image" Target="../media/image14.png"/><Relationship Id="rId14" Type="http://schemas.openxmlformats.org/officeDocument/2006/relationships/image" Target="../media/image15.png"/><Relationship Id="rId15" Type="http://schemas.openxmlformats.org/officeDocument/2006/relationships/image" Target="../media/image16.png"/><Relationship Id="rId16" Type="http://schemas.openxmlformats.org/officeDocument/2006/relationships/image" Target="../media/image17.png"/><Relationship Id="rId17" Type="http://schemas.openxmlformats.org/officeDocument/2006/relationships/image" Target="../media/image18.png"/><Relationship Id="rId18" Type="http://schemas.openxmlformats.org/officeDocument/2006/relationships/image" Target="../media/image19.pn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7.png"/><Relationship Id="rId3" Type="http://schemas.openxmlformats.org/officeDocument/2006/relationships/image" Target="../media/image8.png"/><Relationship Id="rId4" Type="http://schemas.openxmlformats.org/officeDocument/2006/relationships/image" Target="../media/image15.png"/><Relationship Id="rId5" Type="http://schemas.openxmlformats.org/officeDocument/2006/relationships/image" Target="../media/image9.png"/><Relationship Id="rId6" Type="http://schemas.openxmlformats.org/officeDocument/2006/relationships/image" Target="../media/image10.png"/><Relationship Id="rId7" Type="http://schemas.openxmlformats.org/officeDocument/2006/relationships/image" Target="../media/image11.png"/><Relationship Id="rId8" Type="http://schemas.openxmlformats.org/officeDocument/2006/relationships/image" Target="../media/image20.png"/><Relationship Id="rId9" Type="http://schemas.openxmlformats.org/officeDocument/2006/relationships/image" Target="../media/image2.png"/><Relationship Id="rId10" Type="http://schemas.openxmlformats.org/officeDocument/2006/relationships/image" Target="../media/image3.png"/><Relationship Id="rId11" Type="http://schemas.openxmlformats.org/officeDocument/2006/relationships/image" Target="../media/image14.png"/><Relationship Id="rId12" Type="http://schemas.openxmlformats.org/officeDocument/2006/relationships/image" Target="../media/image4.png"/><Relationship Id="rId13" Type="http://schemas.openxmlformats.org/officeDocument/2006/relationships/image" Target="../media/image5.png"/><Relationship Id="rId14" Type="http://schemas.openxmlformats.org/officeDocument/2006/relationships/image" Target="../media/image12.png"/><Relationship Id="rId15" Type="http://schemas.openxmlformats.org/officeDocument/2006/relationships/image" Target="../media/image13.png"/><Relationship Id="rId16" Type="http://schemas.openxmlformats.org/officeDocument/2006/relationships/image" Target="../media/image19.png"/><Relationship Id="rId17" Type="http://schemas.openxmlformats.org/officeDocument/2006/relationships/image" Target="../media/image16.png"/><Relationship Id="rId18" Type="http://schemas.openxmlformats.org/officeDocument/2006/relationships/image" Target="../media/image17.png"/><Relationship Id="rId19" Type="http://schemas.openxmlformats.org/officeDocument/2006/relationships/image" Target="../media/image18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242600</xdr:colOff>
      <xdr:row>20</xdr:row>
      <xdr:rowOff>516362</xdr:rowOff>
    </xdr:from>
    <xdr:to>
      <xdr:col>0</xdr:col>
      <xdr:colOff>746600</xdr:colOff>
      <xdr:row>21</xdr:row>
      <xdr:rowOff>486402</xdr:rowOff>
    </xdr:to>
    <xdr:pic>
      <xdr:nvPicPr>
        <xdr:cNvPr id="2" name="image2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42599" y="9222212"/>
          <a:ext cx="504002" cy="5034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256609</xdr:colOff>
      <xdr:row>21</xdr:row>
      <xdr:rowOff>503279</xdr:rowOff>
    </xdr:from>
    <xdr:to>
      <xdr:col>0</xdr:col>
      <xdr:colOff>760610</xdr:colOff>
      <xdr:row>22</xdr:row>
      <xdr:rowOff>473318</xdr:rowOff>
    </xdr:to>
    <xdr:pic>
      <xdr:nvPicPr>
        <xdr:cNvPr id="3" name="image3.pn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256608" y="9742529"/>
          <a:ext cx="504003" cy="5034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242601</xdr:colOff>
      <xdr:row>19</xdr:row>
      <xdr:rowOff>517921</xdr:rowOff>
    </xdr:from>
    <xdr:to>
      <xdr:col>0</xdr:col>
      <xdr:colOff>746600</xdr:colOff>
      <xdr:row>20</xdr:row>
      <xdr:rowOff>487960</xdr:rowOff>
    </xdr:to>
    <xdr:pic>
      <xdr:nvPicPr>
        <xdr:cNvPr id="4" name="image4.png"/>
        <xdr:cNvPicPr/>
      </xdr:nvPicPr>
      <xdr:blipFill>
        <a:blip r:embed="rId3">
          <a:extLst/>
        </a:blip>
        <a:stretch>
          <a:fillRect/>
        </a:stretch>
      </xdr:blipFill>
      <xdr:spPr>
        <a:xfrm>
          <a:off x="242601" y="8690371"/>
          <a:ext cx="503999" cy="5034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253809</xdr:colOff>
      <xdr:row>17</xdr:row>
      <xdr:rowOff>513074</xdr:rowOff>
    </xdr:from>
    <xdr:to>
      <xdr:col>0</xdr:col>
      <xdr:colOff>757809</xdr:colOff>
      <xdr:row>18</xdr:row>
      <xdr:rowOff>483113</xdr:rowOff>
    </xdr:to>
    <xdr:pic>
      <xdr:nvPicPr>
        <xdr:cNvPr id="5" name="image5.png"/>
        <xdr:cNvPicPr/>
      </xdr:nvPicPr>
      <xdr:blipFill>
        <a:blip r:embed="rId4">
          <a:extLst/>
        </a:blip>
        <a:stretch>
          <a:fillRect/>
        </a:stretch>
      </xdr:blipFill>
      <xdr:spPr>
        <a:xfrm>
          <a:off x="253808" y="7618724"/>
          <a:ext cx="504001" cy="5034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239803</xdr:colOff>
      <xdr:row>37</xdr:row>
      <xdr:rowOff>517405</xdr:rowOff>
    </xdr:from>
    <xdr:to>
      <xdr:col>0</xdr:col>
      <xdr:colOff>743803</xdr:colOff>
      <xdr:row>38</xdr:row>
      <xdr:rowOff>488004</xdr:rowOff>
    </xdr:to>
    <xdr:pic>
      <xdr:nvPicPr>
        <xdr:cNvPr id="6" name="image6.png"/>
        <xdr:cNvPicPr/>
      </xdr:nvPicPr>
      <xdr:blipFill>
        <a:blip r:embed="rId5">
          <a:extLst/>
        </a:blip>
        <a:stretch>
          <a:fillRect/>
        </a:stretch>
      </xdr:blipFill>
      <xdr:spPr>
        <a:xfrm>
          <a:off x="239802" y="17719555"/>
          <a:ext cx="504002" cy="504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238122</xdr:colOff>
      <xdr:row>29</xdr:row>
      <xdr:rowOff>521168</xdr:rowOff>
    </xdr:from>
    <xdr:to>
      <xdr:col>0</xdr:col>
      <xdr:colOff>742122</xdr:colOff>
      <xdr:row>30</xdr:row>
      <xdr:rowOff>491768</xdr:rowOff>
    </xdr:to>
    <xdr:pic>
      <xdr:nvPicPr>
        <xdr:cNvPr id="7" name="image7.png"/>
        <xdr:cNvPicPr/>
      </xdr:nvPicPr>
      <xdr:blipFill>
        <a:blip r:embed="rId6">
          <a:extLst/>
        </a:blip>
        <a:stretch>
          <a:fillRect/>
        </a:stretch>
      </xdr:blipFill>
      <xdr:spPr>
        <a:xfrm>
          <a:off x="238121" y="13456118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239803</xdr:colOff>
      <xdr:row>27</xdr:row>
      <xdr:rowOff>516366</xdr:rowOff>
    </xdr:from>
    <xdr:to>
      <xdr:col>0</xdr:col>
      <xdr:colOff>743803</xdr:colOff>
      <xdr:row>28</xdr:row>
      <xdr:rowOff>486967</xdr:rowOff>
    </xdr:to>
    <xdr:pic>
      <xdr:nvPicPr>
        <xdr:cNvPr id="8" name="image8.png"/>
        <xdr:cNvPicPr/>
      </xdr:nvPicPr>
      <xdr:blipFill>
        <a:blip r:embed="rId7">
          <a:extLst/>
        </a:blip>
        <a:stretch>
          <a:fillRect/>
        </a:stretch>
      </xdr:blipFill>
      <xdr:spPr>
        <a:xfrm>
          <a:off x="239802" y="12384516"/>
          <a:ext cx="504002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241091</xdr:colOff>
      <xdr:row>36</xdr:row>
      <xdr:rowOff>519413</xdr:rowOff>
    </xdr:from>
    <xdr:to>
      <xdr:col>0</xdr:col>
      <xdr:colOff>745091</xdr:colOff>
      <xdr:row>37</xdr:row>
      <xdr:rowOff>490013</xdr:rowOff>
    </xdr:to>
    <xdr:pic>
      <xdr:nvPicPr>
        <xdr:cNvPr id="9" name="image9.png"/>
        <xdr:cNvPicPr/>
      </xdr:nvPicPr>
      <xdr:blipFill>
        <a:blip r:embed="rId8">
          <a:extLst/>
        </a:blip>
        <a:stretch>
          <a:fillRect/>
        </a:stretch>
      </xdr:blipFill>
      <xdr:spPr>
        <a:xfrm>
          <a:off x="241091" y="17188163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240372</xdr:colOff>
      <xdr:row>38</xdr:row>
      <xdr:rowOff>517013</xdr:rowOff>
    </xdr:from>
    <xdr:to>
      <xdr:col>0</xdr:col>
      <xdr:colOff>744372</xdr:colOff>
      <xdr:row>39</xdr:row>
      <xdr:rowOff>487613</xdr:rowOff>
    </xdr:to>
    <xdr:pic>
      <xdr:nvPicPr>
        <xdr:cNvPr id="10" name="image10.png"/>
        <xdr:cNvPicPr/>
      </xdr:nvPicPr>
      <xdr:blipFill>
        <a:blip r:embed="rId9">
          <a:extLst/>
        </a:blip>
        <a:stretch>
          <a:fillRect/>
        </a:stretch>
      </xdr:blipFill>
      <xdr:spPr>
        <a:xfrm>
          <a:off x="240372" y="18252563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238122</xdr:colOff>
      <xdr:row>26</xdr:row>
      <xdr:rowOff>459291</xdr:rowOff>
    </xdr:from>
    <xdr:to>
      <xdr:col>0</xdr:col>
      <xdr:colOff>742122</xdr:colOff>
      <xdr:row>27</xdr:row>
      <xdr:rowOff>487040</xdr:rowOff>
    </xdr:to>
    <xdr:pic>
      <xdr:nvPicPr>
        <xdr:cNvPr id="11" name="image11.png"/>
        <xdr:cNvPicPr/>
      </xdr:nvPicPr>
      <xdr:blipFill>
        <a:blip r:embed="rId10">
          <a:extLst/>
        </a:blip>
        <a:stretch>
          <a:fillRect/>
        </a:stretch>
      </xdr:blipFill>
      <xdr:spPr>
        <a:xfrm>
          <a:off x="238121" y="11851191"/>
          <a:ext cx="504001" cy="504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238122</xdr:colOff>
      <xdr:row>35</xdr:row>
      <xdr:rowOff>514762</xdr:rowOff>
    </xdr:from>
    <xdr:to>
      <xdr:col>0</xdr:col>
      <xdr:colOff>742122</xdr:colOff>
      <xdr:row>36</xdr:row>
      <xdr:rowOff>485362</xdr:rowOff>
    </xdr:to>
    <xdr:pic>
      <xdr:nvPicPr>
        <xdr:cNvPr id="12" name="image12.png"/>
        <xdr:cNvPicPr/>
      </xdr:nvPicPr>
      <xdr:blipFill>
        <a:blip r:embed="rId11">
          <a:extLst/>
        </a:blip>
        <a:stretch>
          <a:fillRect/>
        </a:stretch>
      </xdr:blipFill>
      <xdr:spPr>
        <a:xfrm>
          <a:off x="238121" y="16650112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235321</xdr:colOff>
      <xdr:row>30</xdr:row>
      <xdr:rowOff>518123</xdr:rowOff>
    </xdr:from>
    <xdr:to>
      <xdr:col>0</xdr:col>
      <xdr:colOff>739321</xdr:colOff>
      <xdr:row>31</xdr:row>
      <xdr:rowOff>488725</xdr:rowOff>
    </xdr:to>
    <xdr:pic>
      <xdr:nvPicPr>
        <xdr:cNvPr id="13" name="image13.png"/>
        <xdr:cNvPicPr/>
      </xdr:nvPicPr>
      <xdr:blipFill>
        <a:blip r:embed="rId12">
          <a:extLst/>
        </a:blip>
        <a:stretch>
          <a:fillRect/>
        </a:stretch>
      </xdr:blipFill>
      <xdr:spPr>
        <a:xfrm>
          <a:off x="235321" y="13986473"/>
          <a:ext cx="504001" cy="504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239803</xdr:colOff>
      <xdr:row>16</xdr:row>
      <xdr:rowOff>516442</xdr:rowOff>
    </xdr:from>
    <xdr:to>
      <xdr:col>0</xdr:col>
      <xdr:colOff>743804</xdr:colOff>
      <xdr:row>17</xdr:row>
      <xdr:rowOff>487040</xdr:rowOff>
    </xdr:to>
    <xdr:pic>
      <xdr:nvPicPr>
        <xdr:cNvPr id="14" name="image8.png"/>
        <xdr:cNvPicPr/>
      </xdr:nvPicPr>
      <xdr:blipFill>
        <a:blip r:embed="rId7">
          <a:extLst/>
        </a:blip>
        <a:stretch>
          <a:fillRect/>
        </a:stretch>
      </xdr:blipFill>
      <xdr:spPr>
        <a:xfrm>
          <a:off x="239802" y="7088692"/>
          <a:ext cx="504003" cy="5039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253811</xdr:colOff>
      <xdr:row>15</xdr:row>
      <xdr:rowOff>470496</xdr:rowOff>
    </xdr:from>
    <xdr:to>
      <xdr:col>0</xdr:col>
      <xdr:colOff>757811</xdr:colOff>
      <xdr:row>16</xdr:row>
      <xdr:rowOff>499926</xdr:rowOff>
    </xdr:to>
    <xdr:pic>
      <xdr:nvPicPr>
        <xdr:cNvPr id="15" name="image14.png"/>
        <xdr:cNvPicPr/>
      </xdr:nvPicPr>
      <xdr:blipFill>
        <a:blip r:embed="rId13">
          <a:extLst/>
        </a:blip>
        <a:stretch>
          <a:fillRect/>
        </a:stretch>
      </xdr:blipFill>
      <xdr:spPr>
        <a:xfrm>
          <a:off x="253811" y="6566496"/>
          <a:ext cx="504001" cy="505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255487</xdr:colOff>
      <xdr:row>28</xdr:row>
      <xdr:rowOff>494028</xdr:rowOff>
    </xdr:from>
    <xdr:to>
      <xdr:col>0</xdr:col>
      <xdr:colOff>759487</xdr:colOff>
      <xdr:row>29</xdr:row>
      <xdr:rowOff>464629</xdr:rowOff>
    </xdr:to>
    <xdr:pic>
      <xdr:nvPicPr>
        <xdr:cNvPr id="16" name="image15.png"/>
        <xdr:cNvPicPr/>
      </xdr:nvPicPr>
      <xdr:blipFill>
        <a:blip r:embed="rId14">
          <a:extLst/>
        </a:blip>
        <a:stretch>
          <a:fillRect/>
        </a:stretch>
      </xdr:blipFill>
      <xdr:spPr>
        <a:xfrm>
          <a:off x="255486" y="12895577"/>
          <a:ext cx="504002" cy="504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242039</xdr:colOff>
      <xdr:row>32</xdr:row>
      <xdr:rowOff>494030</xdr:rowOff>
    </xdr:from>
    <xdr:to>
      <xdr:col>0</xdr:col>
      <xdr:colOff>746039</xdr:colOff>
      <xdr:row>33</xdr:row>
      <xdr:rowOff>467351</xdr:rowOff>
    </xdr:to>
    <xdr:pic>
      <xdr:nvPicPr>
        <xdr:cNvPr id="17" name="image16.png"/>
        <xdr:cNvPicPr/>
      </xdr:nvPicPr>
      <xdr:blipFill>
        <a:blip r:embed="rId15">
          <a:extLst/>
        </a:blip>
        <a:stretch>
          <a:fillRect/>
        </a:stretch>
      </xdr:blipFill>
      <xdr:spPr>
        <a:xfrm>
          <a:off x="242039" y="15029180"/>
          <a:ext cx="504001" cy="5067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242039</xdr:colOff>
      <xdr:row>33</xdr:row>
      <xdr:rowOff>494030</xdr:rowOff>
    </xdr:from>
    <xdr:to>
      <xdr:col>0</xdr:col>
      <xdr:colOff>747049</xdr:colOff>
      <xdr:row>34</xdr:row>
      <xdr:rowOff>464630</xdr:rowOff>
    </xdr:to>
    <xdr:pic>
      <xdr:nvPicPr>
        <xdr:cNvPr id="18" name="image17.png"/>
        <xdr:cNvPicPr/>
      </xdr:nvPicPr>
      <xdr:blipFill>
        <a:blip r:embed="rId16">
          <a:extLst/>
        </a:blip>
        <a:stretch>
          <a:fillRect/>
        </a:stretch>
      </xdr:blipFill>
      <xdr:spPr>
        <a:xfrm>
          <a:off x="242039" y="15562580"/>
          <a:ext cx="50501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242039</xdr:colOff>
      <xdr:row>34</xdr:row>
      <xdr:rowOff>494030</xdr:rowOff>
    </xdr:from>
    <xdr:to>
      <xdr:col>0</xdr:col>
      <xdr:colOff>746039</xdr:colOff>
      <xdr:row>35</xdr:row>
      <xdr:rowOff>464630</xdr:rowOff>
    </xdr:to>
    <xdr:pic>
      <xdr:nvPicPr>
        <xdr:cNvPr id="19" name="image18.png"/>
        <xdr:cNvPicPr/>
      </xdr:nvPicPr>
      <xdr:blipFill>
        <a:blip r:embed="rId17">
          <a:extLst/>
        </a:blip>
        <a:stretch>
          <a:fillRect/>
        </a:stretch>
      </xdr:blipFill>
      <xdr:spPr>
        <a:xfrm>
          <a:off x="242039" y="16095980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242039</xdr:colOff>
      <xdr:row>31</xdr:row>
      <xdr:rowOff>494030</xdr:rowOff>
    </xdr:from>
    <xdr:to>
      <xdr:col>0</xdr:col>
      <xdr:colOff>746039</xdr:colOff>
      <xdr:row>32</xdr:row>
      <xdr:rowOff>464630</xdr:rowOff>
    </xdr:to>
    <xdr:pic>
      <xdr:nvPicPr>
        <xdr:cNvPr id="20" name="image10.png"/>
        <xdr:cNvPicPr/>
      </xdr:nvPicPr>
      <xdr:blipFill>
        <a:blip r:embed="rId9">
          <a:extLst/>
        </a:blip>
        <a:stretch>
          <a:fillRect/>
        </a:stretch>
      </xdr:blipFill>
      <xdr:spPr>
        <a:xfrm>
          <a:off x="242039" y="14495780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251005</xdr:colOff>
      <xdr:row>18</xdr:row>
      <xdr:rowOff>494028</xdr:rowOff>
    </xdr:from>
    <xdr:to>
      <xdr:col>0</xdr:col>
      <xdr:colOff>755005</xdr:colOff>
      <xdr:row>19</xdr:row>
      <xdr:rowOff>464629</xdr:rowOff>
    </xdr:to>
    <xdr:pic>
      <xdr:nvPicPr>
        <xdr:cNvPr id="21" name="image19.png"/>
        <xdr:cNvPicPr/>
      </xdr:nvPicPr>
      <xdr:blipFill>
        <a:blip r:embed="rId18">
          <a:extLst/>
        </a:blip>
        <a:stretch>
          <a:fillRect/>
        </a:stretch>
      </xdr:blipFill>
      <xdr:spPr>
        <a:xfrm>
          <a:off x="251005" y="8133077"/>
          <a:ext cx="504000" cy="504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38100</xdr:colOff>
      <xdr:row>36</xdr:row>
      <xdr:rowOff>26175</xdr:rowOff>
    </xdr:from>
    <xdr:to>
      <xdr:col>0</xdr:col>
      <xdr:colOff>542100</xdr:colOff>
      <xdr:row>36</xdr:row>
      <xdr:rowOff>530175</xdr:rowOff>
    </xdr:to>
    <xdr:pic>
      <xdr:nvPicPr>
        <xdr:cNvPr id="23" name="image6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38100" y="14890891"/>
          <a:ext cx="504001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47625</xdr:colOff>
      <xdr:row>28</xdr:row>
      <xdr:rowOff>14250</xdr:rowOff>
    </xdr:from>
    <xdr:to>
      <xdr:col>0</xdr:col>
      <xdr:colOff>551625</xdr:colOff>
      <xdr:row>28</xdr:row>
      <xdr:rowOff>518249</xdr:rowOff>
    </xdr:to>
    <xdr:pic>
      <xdr:nvPicPr>
        <xdr:cNvPr id="24" name="image7.pn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47625" y="10611766"/>
          <a:ext cx="504001" cy="5039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38100</xdr:colOff>
      <xdr:row>26</xdr:row>
      <xdr:rowOff>9449</xdr:rowOff>
    </xdr:from>
    <xdr:to>
      <xdr:col>0</xdr:col>
      <xdr:colOff>542100</xdr:colOff>
      <xdr:row>26</xdr:row>
      <xdr:rowOff>513450</xdr:rowOff>
    </xdr:to>
    <xdr:pic>
      <xdr:nvPicPr>
        <xdr:cNvPr id="25" name="image8.png"/>
        <xdr:cNvPicPr/>
      </xdr:nvPicPr>
      <xdr:blipFill>
        <a:blip r:embed="rId3">
          <a:extLst/>
        </a:blip>
        <a:stretch>
          <a:fillRect/>
        </a:stretch>
      </xdr:blipFill>
      <xdr:spPr>
        <a:xfrm>
          <a:off x="38100" y="9540164"/>
          <a:ext cx="504001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45150</xdr:colOff>
      <xdr:row>27</xdr:row>
      <xdr:rowOff>7049</xdr:rowOff>
    </xdr:from>
    <xdr:to>
      <xdr:col>0</xdr:col>
      <xdr:colOff>549150</xdr:colOff>
      <xdr:row>27</xdr:row>
      <xdr:rowOff>511050</xdr:rowOff>
    </xdr:to>
    <xdr:pic>
      <xdr:nvPicPr>
        <xdr:cNvPr id="26" name="image15.png"/>
        <xdr:cNvPicPr/>
      </xdr:nvPicPr>
      <xdr:blipFill>
        <a:blip r:embed="rId4">
          <a:extLst/>
        </a:blip>
        <a:stretch>
          <a:fillRect/>
        </a:stretch>
      </xdr:blipFill>
      <xdr:spPr>
        <a:xfrm>
          <a:off x="45149" y="10071165"/>
          <a:ext cx="504002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61800</xdr:colOff>
      <xdr:row>35</xdr:row>
      <xdr:rowOff>23699</xdr:rowOff>
    </xdr:from>
    <xdr:to>
      <xdr:col>1</xdr:col>
      <xdr:colOff>5506</xdr:colOff>
      <xdr:row>35</xdr:row>
      <xdr:rowOff>527699</xdr:rowOff>
    </xdr:to>
    <xdr:pic>
      <xdr:nvPicPr>
        <xdr:cNvPr id="27" name="image9.png"/>
        <xdr:cNvPicPr/>
      </xdr:nvPicPr>
      <xdr:blipFill>
        <a:blip r:embed="rId5">
          <a:extLst/>
        </a:blip>
        <a:stretch>
          <a:fillRect/>
        </a:stretch>
      </xdr:blipFill>
      <xdr:spPr>
        <a:xfrm>
          <a:off x="61800" y="14355015"/>
          <a:ext cx="591407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49875</xdr:colOff>
      <xdr:row>37</xdr:row>
      <xdr:rowOff>21299</xdr:rowOff>
    </xdr:from>
    <xdr:to>
      <xdr:col>0</xdr:col>
      <xdr:colOff>553875</xdr:colOff>
      <xdr:row>37</xdr:row>
      <xdr:rowOff>525299</xdr:rowOff>
    </xdr:to>
    <xdr:pic>
      <xdr:nvPicPr>
        <xdr:cNvPr id="28" name="image10.png"/>
        <xdr:cNvPicPr/>
      </xdr:nvPicPr>
      <xdr:blipFill>
        <a:blip r:embed="rId6">
          <a:extLst/>
        </a:blip>
        <a:stretch>
          <a:fillRect/>
        </a:stretch>
      </xdr:blipFill>
      <xdr:spPr>
        <a:xfrm>
          <a:off x="49874" y="15419415"/>
          <a:ext cx="504002" cy="504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47625</xdr:colOff>
      <xdr:row>25</xdr:row>
      <xdr:rowOff>9525</xdr:rowOff>
    </xdr:from>
    <xdr:to>
      <xdr:col>0</xdr:col>
      <xdr:colOff>551625</xdr:colOff>
      <xdr:row>25</xdr:row>
      <xdr:rowOff>513525</xdr:rowOff>
    </xdr:to>
    <xdr:pic>
      <xdr:nvPicPr>
        <xdr:cNvPr id="29" name="image11.png"/>
        <xdr:cNvPicPr/>
      </xdr:nvPicPr>
      <xdr:blipFill>
        <a:blip r:embed="rId7">
          <a:extLst/>
        </a:blip>
        <a:stretch>
          <a:fillRect/>
        </a:stretch>
      </xdr:blipFill>
      <xdr:spPr>
        <a:xfrm>
          <a:off x="47625" y="9006840"/>
          <a:ext cx="504001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57150</xdr:colOff>
      <xdr:row>21</xdr:row>
      <xdr:rowOff>72997</xdr:rowOff>
    </xdr:from>
    <xdr:to>
      <xdr:col>1</xdr:col>
      <xdr:colOff>856</xdr:colOff>
      <xdr:row>22</xdr:row>
      <xdr:rowOff>474650</xdr:rowOff>
    </xdr:to>
    <xdr:pic>
      <xdr:nvPicPr>
        <xdr:cNvPr id="30" name="image20.png"/>
        <xdr:cNvPicPr/>
      </xdr:nvPicPr>
      <xdr:blipFill>
        <a:blip r:embed="rId8">
          <a:extLst/>
        </a:blip>
        <a:stretch>
          <a:fillRect/>
        </a:stretch>
      </xdr:blipFill>
      <xdr:spPr>
        <a:xfrm>
          <a:off x="57150" y="7590763"/>
          <a:ext cx="591407" cy="5045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47622</xdr:colOff>
      <xdr:row>18</xdr:row>
      <xdr:rowOff>22340</xdr:rowOff>
    </xdr:from>
    <xdr:to>
      <xdr:col>0</xdr:col>
      <xdr:colOff>551622</xdr:colOff>
      <xdr:row>19</xdr:row>
      <xdr:rowOff>21514</xdr:rowOff>
    </xdr:to>
    <xdr:pic>
      <xdr:nvPicPr>
        <xdr:cNvPr id="31" name="image2.png"/>
        <xdr:cNvPicPr/>
      </xdr:nvPicPr>
      <xdr:blipFill>
        <a:blip r:embed="rId9">
          <a:extLst/>
        </a:blip>
        <a:stretch>
          <a:fillRect/>
        </a:stretch>
      </xdr:blipFill>
      <xdr:spPr>
        <a:xfrm>
          <a:off x="47621" y="6422506"/>
          <a:ext cx="504002" cy="506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50426</xdr:colOff>
      <xdr:row>19</xdr:row>
      <xdr:rowOff>100227</xdr:rowOff>
    </xdr:from>
    <xdr:to>
      <xdr:col>0</xdr:col>
      <xdr:colOff>554426</xdr:colOff>
      <xdr:row>20</xdr:row>
      <xdr:rowOff>501319</xdr:rowOff>
    </xdr:to>
    <xdr:pic>
      <xdr:nvPicPr>
        <xdr:cNvPr id="32" name="image3.png"/>
        <xdr:cNvPicPr/>
      </xdr:nvPicPr>
      <xdr:blipFill>
        <a:blip r:embed="rId10">
          <a:extLst/>
        </a:blip>
        <a:stretch>
          <a:fillRect/>
        </a:stretch>
      </xdr:blipFill>
      <xdr:spPr>
        <a:xfrm>
          <a:off x="50426" y="7007758"/>
          <a:ext cx="504001" cy="5039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47625</xdr:colOff>
      <xdr:row>7</xdr:row>
      <xdr:rowOff>190499</xdr:rowOff>
    </xdr:from>
    <xdr:to>
      <xdr:col>0</xdr:col>
      <xdr:colOff>551625</xdr:colOff>
      <xdr:row>8</xdr:row>
      <xdr:rowOff>494476</xdr:rowOff>
    </xdr:to>
    <xdr:pic>
      <xdr:nvPicPr>
        <xdr:cNvPr id="33" name="image14.png"/>
        <xdr:cNvPicPr/>
      </xdr:nvPicPr>
      <xdr:blipFill>
        <a:blip r:embed="rId11">
          <a:extLst/>
        </a:blip>
        <a:stretch>
          <a:fillRect/>
        </a:stretch>
      </xdr:blipFill>
      <xdr:spPr>
        <a:xfrm>
          <a:off x="47625" y="3341368"/>
          <a:ext cx="504001" cy="5020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47623</xdr:colOff>
      <xdr:row>16</xdr:row>
      <xdr:rowOff>23898</xdr:rowOff>
    </xdr:from>
    <xdr:to>
      <xdr:col>0</xdr:col>
      <xdr:colOff>551623</xdr:colOff>
      <xdr:row>17</xdr:row>
      <xdr:rowOff>23074</xdr:rowOff>
    </xdr:to>
    <xdr:pic>
      <xdr:nvPicPr>
        <xdr:cNvPr id="34" name="image4.png"/>
        <xdr:cNvPicPr/>
      </xdr:nvPicPr>
      <xdr:blipFill>
        <a:blip r:embed="rId12">
          <a:extLst/>
        </a:blip>
        <a:stretch>
          <a:fillRect/>
        </a:stretch>
      </xdr:blipFill>
      <xdr:spPr>
        <a:xfrm>
          <a:off x="47622" y="5813828"/>
          <a:ext cx="504002" cy="50654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47625</xdr:colOff>
      <xdr:row>12</xdr:row>
      <xdr:rowOff>19050</xdr:rowOff>
    </xdr:from>
    <xdr:to>
      <xdr:col>0</xdr:col>
      <xdr:colOff>551625</xdr:colOff>
      <xdr:row>13</xdr:row>
      <xdr:rowOff>18224</xdr:rowOff>
    </xdr:to>
    <xdr:pic>
      <xdr:nvPicPr>
        <xdr:cNvPr id="35" name="image5.png"/>
        <xdr:cNvPicPr/>
      </xdr:nvPicPr>
      <xdr:blipFill>
        <a:blip r:embed="rId13">
          <a:extLst/>
        </a:blip>
        <a:stretch>
          <a:fillRect/>
        </a:stretch>
      </xdr:blipFill>
      <xdr:spPr>
        <a:xfrm>
          <a:off x="47625" y="4588510"/>
          <a:ext cx="504001" cy="5065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47625</xdr:colOff>
      <xdr:row>34</xdr:row>
      <xdr:rowOff>19050</xdr:rowOff>
    </xdr:from>
    <xdr:to>
      <xdr:col>0</xdr:col>
      <xdr:colOff>551625</xdr:colOff>
      <xdr:row>34</xdr:row>
      <xdr:rowOff>523050</xdr:rowOff>
    </xdr:to>
    <xdr:pic>
      <xdr:nvPicPr>
        <xdr:cNvPr id="36" name="image12.png"/>
        <xdr:cNvPicPr/>
      </xdr:nvPicPr>
      <xdr:blipFill>
        <a:blip r:embed="rId14">
          <a:extLst/>
        </a:blip>
        <a:stretch>
          <a:fillRect/>
        </a:stretch>
      </xdr:blipFill>
      <xdr:spPr>
        <a:xfrm>
          <a:off x="47625" y="13816965"/>
          <a:ext cx="504001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44824</xdr:colOff>
      <xdr:row>29</xdr:row>
      <xdr:rowOff>22411</xdr:rowOff>
    </xdr:from>
    <xdr:to>
      <xdr:col>0</xdr:col>
      <xdr:colOff>548824</xdr:colOff>
      <xdr:row>29</xdr:row>
      <xdr:rowOff>526412</xdr:rowOff>
    </xdr:to>
    <xdr:pic>
      <xdr:nvPicPr>
        <xdr:cNvPr id="37" name="image13.png"/>
        <xdr:cNvPicPr/>
      </xdr:nvPicPr>
      <xdr:blipFill>
        <a:blip r:embed="rId15">
          <a:extLst/>
        </a:blip>
        <a:stretch>
          <a:fillRect/>
        </a:stretch>
      </xdr:blipFill>
      <xdr:spPr>
        <a:xfrm>
          <a:off x="44823" y="11153326"/>
          <a:ext cx="504002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44824</xdr:colOff>
      <xdr:row>10</xdr:row>
      <xdr:rowOff>0</xdr:rowOff>
    </xdr:from>
    <xdr:to>
      <xdr:col>0</xdr:col>
      <xdr:colOff>548824</xdr:colOff>
      <xdr:row>10</xdr:row>
      <xdr:rowOff>503999</xdr:rowOff>
    </xdr:to>
    <xdr:pic>
      <xdr:nvPicPr>
        <xdr:cNvPr id="38" name="image8.png"/>
        <xdr:cNvPicPr/>
      </xdr:nvPicPr>
      <xdr:blipFill>
        <a:blip r:embed="rId3">
          <a:extLst/>
        </a:blip>
        <a:stretch>
          <a:fillRect/>
        </a:stretch>
      </xdr:blipFill>
      <xdr:spPr>
        <a:xfrm>
          <a:off x="44823" y="3959225"/>
          <a:ext cx="504002" cy="504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44824</xdr:colOff>
      <xdr:row>14</xdr:row>
      <xdr:rowOff>0</xdr:rowOff>
    </xdr:from>
    <xdr:to>
      <xdr:col>0</xdr:col>
      <xdr:colOff>548824</xdr:colOff>
      <xdr:row>14</xdr:row>
      <xdr:rowOff>503999</xdr:rowOff>
    </xdr:to>
    <xdr:pic>
      <xdr:nvPicPr>
        <xdr:cNvPr id="39" name="image19.png"/>
        <xdr:cNvPicPr/>
      </xdr:nvPicPr>
      <xdr:blipFill>
        <a:blip r:embed="rId16">
          <a:extLst/>
        </a:blip>
        <a:stretch>
          <a:fillRect/>
        </a:stretch>
      </xdr:blipFill>
      <xdr:spPr>
        <a:xfrm>
          <a:off x="44823" y="5179695"/>
          <a:ext cx="504002" cy="504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44820</xdr:colOff>
      <xdr:row>31</xdr:row>
      <xdr:rowOff>4481</xdr:rowOff>
    </xdr:from>
    <xdr:to>
      <xdr:col>0</xdr:col>
      <xdr:colOff>548820</xdr:colOff>
      <xdr:row>31</xdr:row>
      <xdr:rowOff>511202</xdr:rowOff>
    </xdr:to>
    <xdr:pic>
      <xdr:nvPicPr>
        <xdr:cNvPr id="40" name="image16.png"/>
        <xdr:cNvPicPr/>
      </xdr:nvPicPr>
      <xdr:blipFill>
        <a:blip r:embed="rId17">
          <a:extLst/>
        </a:blip>
        <a:stretch>
          <a:fillRect/>
        </a:stretch>
      </xdr:blipFill>
      <xdr:spPr>
        <a:xfrm>
          <a:off x="44819" y="12202197"/>
          <a:ext cx="504002" cy="5067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44820</xdr:colOff>
      <xdr:row>32</xdr:row>
      <xdr:rowOff>4481</xdr:rowOff>
    </xdr:from>
    <xdr:to>
      <xdr:col>0</xdr:col>
      <xdr:colOff>549830</xdr:colOff>
      <xdr:row>32</xdr:row>
      <xdr:rowOff>508482</xdr:rowOff>
    </xdr:to>
    <xdr:pic>
      <xdr:nvPicPr>
        <xdr:cNvPr id="41" name="image17.png"/>
        <xdr:cNvPicPr/>
      </xdr:nvPicPr>
      <xdr:blipFill>
        <a:blip r:embed="rId18">
          <a:extLst/>
        </a:blip>
        <a:stretch>
          <a:fillRect/>
        </a:stretch>
      </xdr:blipFill>
      <xdr:spPr>
        <a:xfrm>
          <a:off x="44819" y="12735597"/>
          <a:ext cx="505012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44820</xdr:colOff>
      <xdr:row>33</xdr:row>
      <xdr:rowOff>4480</xdr:rowOff>
    </xdr:from>
    <xdr:to>
      <xdr:col>0</xdr:col>
      <xdr:colOff>548820</xdr:colOff>
      <xdr:row>33</xdr:row>
      <xdr:rowOff>508482</xdr:rowOff>
    </xdr:to>
    <xdr:pic>
      <xdr:nvPicPr>
        <xdr:cNvPr id="42" name="image18.png"/>
        <xdr:cNvPicPr/>
      </xdr:nvPicPr>
      <xdr:blipFill>
        <a:blip r:embed="rId19">
          <a:extLst/>
        </a:blip>
        <a:stretch>
          <a:fillRect/>
        </a:stretch>
      </xdr:blipFill>
      <xdr:spPr>
        <a:xfrm>
          <a:off x="44819" y="13268996"/>
          <a:ext cx="504002" cy="504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44820</xdr:colOff>
      <xdr:row>30</xdr:row>
      <xdr:rowOff>4481</xdr:rowOff>
    </xdr:from>
    <xdr:to>
      <xdr:col>0</xdr:col>
      <xdr:colOff>548820</xdr:colOff>
      <xdr:row>30</xdr:row>
      <xdr:rowOff>508482</xdr:rowOff>
    </xdr:to>
    <xdr:pic>
      <xdr:nvPicPr>
        <xdr:cNvPr id="43" name="image10.png"/>
        <xdr:cNvPicPr/>
      </xdr:nvPicPr>
      <xdr:blipFill>
        <a:blip r:embed="rId6">
          <a:extLst/>
        </a:blip>
        <a:stretch>
          <a:fillRect/>
        </a:stretch>
      </xdr:blipFill>
      <xdr:spPr>
        <a:xfrm>
          <a:off x="44819" y="11668797"/>
          <a:ext cx="504002" cy="504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40"/>
  <sheetViews>
    <sheetView workbookViewId="0" showGridLines="0" defaultGridColor="1"/>
  </sheetViews>
  <sheetFormatPr defaultColWidth="6.625" defaultRowHeight="14.45" customHeight="1" outlineLevelRow="0" outlineLevelCol="0"/>
  <cols>
    <col min="1" max="1" width="10.375" style="1" customWidth="1"/>
    <col min="2" max="2" width="13.75" style="1" customWidth="1"/>
    <col min="3" max="3" width="11.75" style="1" customWidth="1"/>
    <col min="4" max="4" width="13.5" style="1" customWidth="1"/>
    <col min="5" max="5" width="15" style="1" customWidth="1"/>
    <col min="6" max="6" width="14" style="1" customWidth="1"/>
    <col min="7" max="7" width="14.875" style="1" customWidth="1"/>
    <col min="8" max="8" width="14.625" style="1" customWidth="1"/>
    <col min="9" max="9" width="6.875" style="1" customWidth="1"/>
    <col min="10" max="10" width="8" style="1" customWidth="1"/>
    <col min="11" max="11" width="8.875" style="1" customWidth="1"/>
    <col min="12" max="12" width="6.875" style="1" customWidth="1"/>
    <col min="13" max="13" width="6.875" style="1" customWidth="1"/>
    <col min="14" max="14" width="6.875" style="1" customWidth="1"/>
    <col min="15" max="15" hidden="1" width="6.625" style="1" customWidth="1"/>
    <col min="16" max="16" hidden="1" width="6.625" style="1" customWidth="1"/>
    <col min="17" max="17" width="13.375" style="1" customWidth="1"/>
    <col min="18" max="18" width="6.625" style="1" customWidth="1"/>
    <col min="19" max="19" width="6.625" style="1" customWidth="1"/>
    <col min="20" max="20" width="6.625" style="1" customWidth="1"/>
    <col min="21" max="21" width="6.625" style="1" customWidth="1"/>
    <col min="22" max="256" width="6.625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6"/>
    </row>
    <row r="2" ht="68.25" customHeight="1">
      <c r="A2" t="s" s="7">
        <v>1</v>
      </c>
      <c r="B2" s="8"/>
      <c r="C2" s="8"/>
      <c r="D2" s="9"/>
      <c r="E2" s="9"/>
      <c r="F2" s="9"/>
      <c r="G2" s="9"/>
      <c r="H2" s="9"/>
      <c r="I2" s="9"/>
      <c r="J2" s="9"/>
      <c r="K2" s="10"/>
      <c r="L2" s="11"/>
      <c r="M2" s="11"/>
      <c r="N2" s="12"/>
      <c r="O2" s="13">
        <v>1</v>
      </c>
      <c r="P2" t="s" s="13">
        <v>2</v>
      </c>
      <c r="Q2" s="11"/>
      <c r="R2" s="11"/>
      <c r="S2" s="11"/>
      <c r="T2" s="11"/>
      <c r="U2" s="14"/>
    </row>
    <row r="3" ht="35.65" customHeight="1">
      <c r="A3" t="s" s="15">
        <v>3</v>
      </c>
      <c r="B3" s="8"/>
      <c r="C3" s="16"/>
      <c r="D3" t="s" s="17">
        <v>4</v>
      </c>
      <c r="E3" s="18"/>
      <c r="F3" t="s" s="17">
        <v>5</v>
      </c>
      <c r="G3" s="18"/>
      <c r="H3" t="s" s="17">
        <v>6</v>
      </c>
      <c r="I3" s="19"/>
      <c r="J3" s="18"/>
      <c r="K3" s="20"/>
      <c r="L3" s="11"/>
      <c r="M3" s="11"/>
      <c r="N3" s="12"/>
      <c r="O3" s="21"/>
      <c r="P3" t="s" s="13">
        <v>7</v>
      </c>
      <c r="Q3" s="11"/>
      <c r="R3" s="11"/>
      <c r="S3" s="11"/>
      <c r="T3" s="11"/>
      <c r="U3" s="14"/>
    </row>
    <row r="4" ht="20.45" customHeight="1">
      <c r="A4" s="22"/>
      <c r="B4" s="23"/>
      <c r="C4" s="23"/>
      <c r="D4" s="24"/>
      <c r="E4" s="24"/>
      <c r="F4" s="24"/>
      <c r="G4" s="24"/>
      <c r="H4" s="24"/>
      <c r="I4" s="25"/>
      <c r="J4" s="25"/>
      <c r="K4" s="26"/>
      <c r="L4" s="11"/>
      <c r="M4" s="11"/>
      <c r="N4" s="27"/>
      <c r="O4" s="21"/>
      <c r="P4" t="s" s="13">
        <v>8</v>
      </c>
      <c r="Q4" s="11"/>
      <c r="R4" s="11"/>
      <c r="S4" s="11"/>
      <c r="T4" s="11"/>
      <c r="U4" s="14"/>
    </row>
    <row r="5" ht="30.6" customHeight="1">
      <c r="A5" t="s" s="28">
        <v>9</v>
      </c>
      <c r="B5" s="8"/>
      <c r="C5" s="8"/>
      <c r="D5" s="8"/>
      <c r="E5" s="23"/>
      <c r="F5" s="23"/>
      <c r="G5" s="23"/>
      <c r="H5" s="23"/>
      <c r="I5" s="26"/>
      <c r="J5" s="26"/>
      <c r="K5" s="26"/>
      <c r="L5" s="11"/>
      <c r="M5" s="11"/>
      <c r="N5" s="27"/>
      <c r="O5" s="11"/>
      <c r="P5" s="11"/>
      <c r="Q5" s="11"/>
      <c r="R5" s="11"/>
      <c r="S5" s="11"/>
      <c r="T5" s="11"/>
      <c r="U5" s="14"/>
    </row>
    <row r="6" ht="20.45" customHeight="1">
      <c r="A6" s="22"/>
      <c r="B6" s="23"/>
      <c r="C6" s="23"/>
      <c r="D6" s="23"/>
      <c r="E6" s="23"/>
      <c r="F6" s="23"/>
      <c r="G6" s="23"/>
      <c r="H6" s="23"/>
      <c r="I6" s="26"/>
      <c r="J6" s="26"/>
      <c r="K6" s="26"/>
      <c r="L6" s="11"/>
      <c r="M6" s="11"/>
      <c r="N6" s="27"/>
      <c r="O6" s="11"/>
      <c r="P6" s="11"/>
      <c r="Q6" s="11"/>
      <c r="R6" s="11"/>
      <c r="S6" s="11"/>
      <c r="T6" s="11"/>
      <c r="U6" s="14"/>
    </row>
    <row r="7" ht="25.9" customHeight="1">
      <c r="A7" t="s" s="29">
        <v>10</v>
      </c>
      <c r="B7" s="30"/>
      <c r="C7" s="30"/>
      <c r="D7" s="30"/>
      <c r="E7" s="30"/>
      <c r="F7" s="30"/>
      <c r="G7" s="30"/>
      <c r="H7" s="30"/>
      <c r="I7" s="30"/>
      <c r="J7" s="30"/>
      <c r="K7" s="11"/>
      <c r="L7" s="11"/>
      <c r="M7" s="11"/>
      <c r="N7" s="11"/>
      <c r="O7" s="11"/>
      <c r="P7" s="11"/>
      <c r="Q7" s="11"/>
      <c r="R7" s="11"/>
      <c r="S7" s="11"/>
      <c r="T7" s="11"/>
      <c r="U7" s="14"/>
    </row>
    <row r="8" ht="37.5" customHeight="1">
      <c r="A8" t="s" s="31">
        <v>11</v>
      </c>
      <c r="B8" s="32"/>
      <c r="C8" s="33"/>
      <c r="D8" t="s" s="34">
        <f>""&amp;D3&amp;""</f>
        <v>12</v>
      </c>
      <c r="E8" s="35"/>
      <c r="F8" t="s" s="34">
        <f>""&amp;F3&amp;""</f>
        <v>13</v>
      </c>
      <c r="G8" s="35"/>
      <c r="H8" t="s" s="34">
        <f>""&amp;H3&amp;""</f>
        <v>14</v>
      </c>
      <c r="I8" s="36"/>
      <c r="J8" s="35"/>
      <c r="K8" s="37"/>
      <c r="L8" s="11"/>
      <c r="M8" s="11"/>
      <c r="N8" s="38"/>
      <c r="O8" s="39"/>
      <c r="P8" s="40"/>
      <c r="Q8" s="40"/>
      <c r="R8" s="40"/>
      <c r="S8" s="11"/>
      <c r="T8" s="11"/>
      <c r="U8" s="14"/>
    </row>
    <row r="9" ht="37.5" customHeight="1">
      <c r="A9" s="41"/>
      <c r="B9" s="42"/>
      <c r="C9" s="43"/>
      <c r="D9" s="44">
        <v>40330</v>
      </c>
      <c r="E9" s="45"/>
      <c r="F9" s="44">
        <v>44105</v>
      </c>
      <c r="G9" s="45"/>
      <c r="H9" t="s" s="46">
        <v>15</v>
      </c>
      <c r="I9" s="47"/>
      <c r="J9" s="45"/>
      <c r="K9" s="37"/>
      <c r="L9" s="11"/>
      <c r="M9" s="11"/>
      <c r="N9" s="38"/>
      <c r="O9" s="39"/>
      <c r="P9" s="40"/>
      <c r="Q9" s="40"/>
      <c r="R9" s="40"/>
      <c r="S9" s="11"/>
      <c r="T9" s="11"/>
      <c r="U9" s="14"/>
    </row>
    <row r="10" ht="20.65" customHeight="1">
      <c r="A10" s="48"/>
      <c r="B10" s="49"/>
      <c r="C10" s="49"/>
      <c r="D10" s="49"/>
      <c r="E10" s="49"/>
      <c r="F10" s="49"/>
      <c r="G10" s="49"/>
      <c r="H10" s="49"/>
      <c r="I10" s="50"/>
      <c r="J10" s="50"/>
      <c r="K10" s="26"/>
      <c r="L10" s="11"/>
      <c r="M10" s="11"/>
      <c r="N10" s="27"/>
      <c r="O10" s="11"/>
      <c r="P10" s="11"/>
      <c r="Q10" s="11"/>
      <c r="R10" s="11"/>
      <c r="S10" s="11"/>
      <c r="T10" s="11"/>
      <c r="U10" s="14"/>
    </row>
    <row r="11" ht="37.5" customHeight="1">
      <c r="A11" t="s" s="51">
        <f>"Средний чек для каждого формата, "&amp;CHOOSE($O$2,$P$2,$P$3,$P$4)&amp;""</f>
        <v>16</v>
      </c>
      <c r="B11" s="52"/>
      <c r="C11" s="53"/>
      <c r="D11" t="s" s="51">
        <v>17</v>
      </c>
      <c r="E11" s="52"/>
      <c r="F11" s="53"/>
      <c r="G11" t="s" s="51">
        <v>18</v>
      </c>
      <c r="H11" s="52"/>
      <c r="I11" s="52"/>
      <c r="J11" s="53"/>
      <c r="K11" s="54"/>
      <c r="L11" s="11"/>
      <c r="M11" s="11"/>
      <c r="N11" s="38"/>
      <c r="O11" s="39"/>
      <c r="P11" s="40"/>
      <c r="Q11" s="40"/>
      <c r="R11" s="40"/>
      <c r="S11" s="11"/>
      <c r="T11" s="11"/>
      <c r="U11" s="14"/>
    </row>
    <row r="12" ht="37.5" customHeight="1">
      <c r="A12" t="s" s="55">
        <f>D8</f>
        <v>12</v>
      </c>
      <c r="B12" t="s" s="56">
        <f>F8</f>
        <v>13</v>
      </c>
      <c r="C12" t="s" s="57">
        <f>H8</f>
        <v>14</v>
      </c>
      <c r="D12" t="s" s="58">
        <f>A12</f>
        <v>12</v>
      </c>
      <c r="E12" t="s" s="58">
        <f>B12</f>
        <v>13</v>
      </c>
      <c r="F12" t="s" s="58">
        <f>C12</f>
        <v>14</v>
      </c>
      <c r="G12" t="s" s="59">
        <f>D8</f>
        <v>12</v>
      </c>
      <c r="H12" t="s" s="60">
        <f>F8</f>
        <v>13</v>
      </c>
      <c r="I12" t="s" s="61">
        <f>H8</f>
        <v>14</v>
      </c>
      <c r="J12" s="62"/>
      <c r="K12" s="54"/>
      <c r="L12" s="11"/>
      <c r="M12" s="11"/>
      <c r="N12" s="38"/>
      <c r="O12" s="39"/>
      <c r="P12" s="40"/>
      <c r="Q12" s="40"/>
      <c r="R12" s="40"/>
      <c r="S12" s="11"/>
      <c r="T12" s="11"/>
      <c r="U12" s="14"/>
    </row>
    <row r="13" ht="42" customHeight="1">
      <c r="A13" s="63">
        <v>250</v>
      </c>
      <c r="B13" s="64">
        <v>300</v>
      </c>
      <c r="C13" s="65">
        <v>390</v>
      </c>
      <c r="D13" s="63">
        <v>80</v>
      </c>
      <c r="E13" s="64">
        <v>80</v>
      </c>
      <c r="F13" s="65">
        <v>69</v>
      </c>
      <c r="G13" s="66">
        <v>0.23</v>
      </c>
      <c r="H13" s="67">
        <v>0.23</v>
      </c>
      <c r="I13" s="68">
        <v>0.26</v>
      </c>
      <c r="J13" s="69"/>
      <c r="K13" s="70"/>
      <c r="L13" s="11"/>
      <c r="M13" s="11"/>
      <c r="N13" s="11"/>
      <c r="O13" s="40"/>
      <c r="P13" s="71"/>
      <c r="Q13" s="71"/>
      <c r="R13" s="71"/>
      <c r="S13" s="11"/>
      <c r="T13" s="11"/>
      <c r="U13" s="14"/>
    </row>
    <row r="14" ht="17.4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/>
    </row>
    <row r="15" ht="33" customHeight="1">
      <c r="A15" t="s" s="74">
        <v>19</v>
      </c>
      <c r="B15" s="75"/>
      <c r="C15" s="75"/>
      <c r="D15" s="75"/>
      <c r="E15" s="76"/>
      <c r="F15" s="76"/>
      <c r="G15" s="77"/>
      <c r="H15" s="78"/>
      <c r="I15" s="78"/>
      <c r="J15" s="7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4"/>
    </row>
    <row r="16" ht="37.5" customHeight="1">
      <c r="A16" s="22"/>
      <c r="B16" s="11"/>
      <c r="C16" s="11"/>
      <c r="D16" s="79"/>
      <c r="E16" t="s" s="60">
        <f>D3</f>
        <v>4</v>
      </c>
      <c r="F16" t="s" s="60">
        <f>F3</f>
        <v>5</v>
      </c>
      <c r="G16" t="s" s="60">
        <f>H3</f>
        <v>6</v>
      </c>
      <c r="H16" s="80"/>
      <c r="I16" s="81"/>
      <c r="J16" s="82"/>
      <c r="K16" s="83"/>
      <c r="L16" s="11"/>
      <c r="M16" s="11"/>
      <c r="N16" s="38"/>
      <c r="O16" s="39"/>
      <c r="P16" s="40"/>
      <c r="Q16" s="40"/>
      <c r="R16" s="40"/>
      <c r="S16" s="11"/>
      <c r="T16" s="11"/>
      <c r="U16" s="14"/>
    </row>
    <row r="17" ht="42" customHeight="1">
      <c r="A17" s="84"/>
      <c r="B17" t="s" s="85">
        <v>20</v>
      </c>
      <c r="C17" s="86"/>
      <c r="D17" s="87"/>
      <c r="E17" s="88">
        <v>100000</v>
      </c>
      <c r="F17" s="88">
        <v>250000</v>
      </c>
      <c r="G17" s="88">
        <v>850000</v>
      </c>
      <c r="H17" t="s" s="89">
        <f t="shared" si="16" ref="H17:H24">CHOOSE($O$2,$P$2,$P$3,$P$4)</f>
        <v>21</v>
      </c>
      <c r="I17" s="90"/>
      <c r="J17" s="11"/>
      <c r="K17" s="91"/>
      <c r="L17" s="11"/>
      <c r="M17" s="11"/>
      <c r="N17" s="92"/>
      <c r="O17" s="92"/>
      <c r="P17" s="92"/>
      <c r="Q17" s="92"/>
      <c r="R17" s="92"/>
      <c r="S17" s="92"/>
      <c r="T17" s="92"/>
      <c r="U17" s="93"/>
    </row>
    <row r="18" ht="42" customHeight="1">
      <c r="A18" s="84"/>
      <c r="B18" t="s" s="85">
        <v>22</v>
      </c>
      <c r="C18" s="86"/>
      <c r="D18" s="87"/>
      <c r="E18" s="88">
        <v>230000</v>
      </c>
      <c r="F18" s="88">
        <v>350000</v>
      </c>
      <c r="G18" s="88">
        <v>1085000</v>
      </c>
      <c r="H18" t="s" s="89">
        <f t="shared" si="16"/>
        <v>21</v>
      </c>
      <c r="I18" s="90"/>
      <c r="J18" s="11"/>
      <c r="K18" s="91"/>
      <c r="L18" s="11"/>
      <c r="M18" s="11"/>
      <c r="N18" s="92"/>
      <c r="O18" s="92"/>
      <c r="P18" s="92"/>
      <c r="Q18" s="92"/>
      <c r="R18" s="92"/>
      <c r="S18" s="92"/>
      <c r="T18" s="92"/>
      <c r="U18" s="93"/>
    </row>
    <row r="19" ht="42" customHeight="1">
      <c r="A19" s="84"/>
      <c r="B19" t="s" s="85">
        <v>23</v>
      </c>
      <c r="C19" s="86"/>
      <c r="D19" s="87"/>
      <c r="E19" s="88">
        <v>40000</v>
      </c>
      <c r="F19" s="88">
        <v>60000</v>
      </c>
      <c r="G19" s="88">
        <v>100000</v>
      </c>
      <c r="H19" t="s" s="89">
        <f t="shared" si="16"/>
        <v>21</v>
      </c>
      <c r="I19" s="90"/>
      <c r="J19" s="11"/>
      <c r="K19" s="91"/>
      <c r="L19" s="11"/>
      <c r="M19" s="11"/>
      <c r="N19" s="92"/>
      <c r="O19" s="92"/>
      <c r="P19" s="92"/>
      <c r="Q19" s="92"/>
      <c r="R19" s="92"/>
      <c r="S19" s="92"/>
      <c r="T19" s="92"/>
      <c r="U19" s="93"/>
    </row>
    <row r="20" ht="42" customHeight="1">
      <c r="A20" s="84"/>
      <c r="B20" t="s" s="85">
        <v>24</v>
      </c>
      <c r="C20" s="86"/>
      <c r="D20" s="87"/>
      <c r="E20" s="88">
        <v>50000</v>
      </c>
      <c r="F20" s="88">
        <v>60000</v>
      </c>
      <c r="G20" s="88">
        <v>80000</v>
      </c>
      <c r="H20" t="s" s="89">
        <f t="shared" si="16"/>
        <v>21</v>
      </c>
      <c r="I20" s="90"/>
      <c r="J20" s="11"/>
      <c r="K20" s="91"/>
      <c r="L20" s="11"/>
      <c r="M20" s="11"/>
      <c r="N20" s="92"/>
      <c r="O20" s="92"/>
      <c r="P20" s="92"/>
      <c r="Q20" s="92"/>
      <c r="R20" s="92"/>
      <c r="S20" s="92"/>
      <c r="T20" s="92"/>
      <c r="U20" s="93"/>
    </row>
    <row r="21" ht="42" customHeight="1">
      <c r="A21" s="84"/>
      <c r="B21" t="s" s="85">
        <v>25</v>
      </c>
      <c r="C21" s="86"/>
      <c r="D21" s="87"/>
      <c r="E21" s="88">
        <v>10000</v>
      </c>
      <c r="F21" s="88">
        <v>20000</v>
      </c>
      <c r="G21" s="88">
        <v>30000</v>
      </c>
      <c r="H21" t="s" s="89">
        <f t="shared" si="16"/>
        <v>21</v>
      </c>
      <c r="I21" s="90"/>
      <c r="J21" s="11"/>
      <c r="K21" s="91"/>
      <c r="L21" s="11"/>
      <c r="M21" s="11"/>
      <c r="N21" s="92"/>
      <c r="O21" s="92"/>
      <c r="P21" s="92"/>
      <c r="Q21" s="92"/>
      <c r="R21" s="92"/>
      <c r="S21" s="92"/>
      <c r="T21" s="92"/>
      <c r="U21" s="93"/>
    </row>
    <row r="22" ht="42" customHeight="1">
      <c r="A22" s="84"/>
      <c r="B22" t="s" s="85">
        <v>26</v>
      </c>
      <c r="C22" s="86"/>
      <c r="D22" s="87"/>
      <c r="E22" s="88">
        <v>100000</v>
      </c>
      <c r="F22" s="88">
        <v>250000</v>
      </c>
      <c r="G22" s="88">
        <v>500000</v>
      </c>
      <c r="H22" t="s" s="89">
        <f t="shared" si="16"/>
        <v>21</v>
      </c>
      <c r="I22" s="90"/>
      <c r="J22" s="11"/>
      <c r="K22" s="91"/>
      <c r="L22" s="11"/>
      <c r="M22" s="11"/>
      <c r="N22" s="11"/>
      <c r="O22" s="92"/>
      <c r="P22" s="92"/>
      <c r="Q22" s="92"/>
      <c r="R22" s="92"/>
      <c r="S22" s="92"/>
      <c r="T22" s="92"/>
      <c r="U22" s="93"/>
    </row>
    <row r="23" ht="42" customHeight="1">
      <c r="A23" s="84"/>
      <c r="B23" t="s" s="85">
        <v>27</v>
      </c>
      <c r="C23" s="86"/>
      <c r="D23" s="87"/>
      <c r="E23" s="88">
        <v>40000</v>
      </c>
      <c r="F23" s="88">
        <v>40000</v>
      </c>
      <c r="G23" s="88">
        <v>50000</v>
      </c>
      <c r="H23" t="s" s="89">
        <f t="shared" si="16"/>
        <v>21</v>
      </c>
      <c r="I23" s="90"/>
      <c r="J23" s="11"/>
      <c r="K23" s="91"/>
      <c r="L23" s="11"/>
      <c r="M23" s="11"/>
      <c r="N23" s="92"/>
      <c r="O23" s="92"/>
      <c r="P23" s="92"/>
      <c r="Q23" s="92"/>
      <c r="R23" s="92"/>
      <c r="S23" s="92"/>
      <c r="T23" s="92"/>
      <c r="U23" s="93"/>
    </row>
    <row r="24" ht="42" customHeight="1">
      <c r="A24" s="84"/>
      <c r="B24" t="s" s="85">
        <v>28</v>
      </c>
      <c r="C24" s="86"/>
      <c r="D24" s="87"/>
      <c r="E24" s="94">
        <f>SUM(E17:E23)</f>
        <v>570000</v>
      </c>
      <c r="F24" s="94">
        <f>SUM(F17:F23)</f>
        <v>1030000</v>
      </c>
      <c r="G24" s="94">
        <f>SUM(G17:G23)</f>
        <v>2695000</v>
      </c>
      <c r="H24" t="s" s="89">
        <f t="shared" si="16"/>
        <v>21</v>
      </c>
      <c r="I24" s="90"/>
      <c r="J24" s="11"/>
      <c r="K24" s="91"/>
      <c r="L24" s="11"/>
      <c r="M24" s="11"/>
      <c r="N24" s="92"/>
      <c r="O24" s="92"/>
      <c r="P24" s="92"/>
      <c r="Q24" s="92"/>
      <c r="R24" s="92"/>
      <c r="S24" s="92"/>
      <c r="T24" s="92"/>
      <c r="U24" s="93"/>
    </row>
    <row r="25" ht="18.75" customHeight="1">
      <c r="A25" s="95"/>
      <c r="B25" s="96"/>
      <c r="C25" s="96"/>
      <c r="D25" s="96"/>
      <c r="E25" s="97"/>
      <c r="F25" s="97"/>
      <c r="G25" s="97"/>
      <c r="H25" s="96"/>
      <c r="I25" s="96"/>
      <c r="J25" s="96"/>
      <c r="K25" s="91"/>
      <c r="L25" s="11"/>
      <c r="M25" s="11"/>
      <c r="N25" s="92"/>
      <c r="O25" s="92"/>
      <c r="P25" s="92"/>
      <c r="Q25" s="92"/>
      <c r="R25" s="92"/>
      <c r="S25" s="92"/>
      <c r="T25" s="92"/>
      <c r="U25" s="93"/>
    </row>
    <row r="26" ht="24.75" customHeight="1">
      <c r="A26" t="s" s="74">
        <v>29</v>
      </c>
      <c r="B26" s="75"/>
      <c r="C26" s="75"/>
      <c r="D26" s="98"/>
      <c r="E26" s="76"/>
      <c r="F26" s="76"/>
      <c r="G26" s="76"/>
      <c r="H26" s="98"/>
      <c r="I26" s="98"/>
      <c r="J26" s="7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</row>
    <row r="27" ht="37.5" customHeight="1">
      <c r="A27" s="22"/>
      <c r="B27" s="11"/>
      <c r="C27" s="11"/>
      <c r="D27" s="79"/>
      <c r="E27" t="s" s="60">
        <f>E16</f>
        <v>4</v>
      </c>
      <c r="F27" t="s" s="60">
        <f>F16</f>
        <v>5</v>
      </c>
      <c r="G27" t="s" s="60">
        <f>G16</f>
        <v>6</v>
      </c>
      <c r="H27" s="80"/>
      <c r="I27" s="81"/>
      <c r="J27" s="81"/>
      <c r="K27" s="83"/>
      <c r="L27" s="11"/>
      <c r="M27" s="11"/>
      <c r="N27" s="38"/>
      <c r="O27" s="39"/>
      <c r="P27" s="40"/>
      <c r="Q27" s="40"/>
      <c r="R27" s="40"/>
      <c r="S27" s="11"/>
      <c r="T27" s="11"/>
      <c r="U27" s="14"/>
    </row>
    <row r="28" ht="42" customHeight="1">
      <c r="A28" s="99"/>
      <c r="B28" t="s" s="100">
        <v>30</v>
      </c>
      <c r="C28" s="101"/>
      <c r="D28" s="102"/>
      <c r="E28" s="88">
        <v>10000</v>
      </c>
      <c r="F28" s="88">
        <v>20000</v>
      </c>
      <c r="G28" s="88">
        <v>25000</v>
      </c>
      <c r="H28" t="s" s="89">
        <f>""&amp;CHOOSE($O$2,$P$2,$P$3,$P$4)&amp;"/мес."</f>
        <v>31</v>
      </c>
      <c r="I28" s="81"/>
      <c r="J28" s="8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</row>
    <row r="29" ht="42" customHeight="1">
      <c r="A29" s="84"/>
      <c r="B29" t="s" s="103">
        <v>32</v>
      </c>
      <c r="C29" s="104"/>
      <c r="D29" s="105"/>
      <c r="E29" s="88">
        <v>40000</v>
      </c>
      <c r="F29" s="88">
        <v>150000</v>
      </c>
      <c r="G29" s="88">
        <v>200000</v>
      </c>
      <c r="H29" t="s" s="89">
        <f>""&amp;CHOOSE($O$2,$P$2,$P$3,$P$4)&amp;"/мес. за 1 кв.м."</f>
        <v>33</v>
      </c>
      <c r="I29" s="81"/>
      <c r="J29" s="81"/>
      <c r="K29" s="106"/>
      <c r="L29" s="107"/>
      <c r="M29" s="11"/>
      <c r="N29" s="11"/>
      <c r="O29" s="92"/>
      <c r="P29" s="92"/>
      <c r="Q29" s="92"/>
      <c r="R29" s="92"/>
      <c r="S29" s="92"/>
      <c r="T29" s="92"/>
      <c r="U29" s="93"/>
    </row>
    <row r="30" ht="42" customHeight="1">
      <c r="A30" s="84"/>
      <c r="B30" t="s" s="103">
        <v>34</v>
      </c>
      <c r="C30" s="104"/>
      <c r="D30" s="105"/>
      <c r="E30" s="88">
        <v>100000</v>
      </c>
      <c r="F30" s="88">
        <v>160000</v>
      </c>
      <c r="G30" s="88">
        <v>393000</v>
      </c>
      <c r="H30" t="s" s="89">
        <f>""&amp;CHOOSE($O$2,$P$2,$P$3,$P$4)&amp;"/мес."</f>
        <v>31</v>
      </c>
      <c r="I30" s="81"/>
      <c r="J30" s="81"/>
      <c r="K30" s="106"/>
      <c r="L30" s="107"/>
      <c r="M30" s="11"/>
      <c r="N30" s="11"/>
      <c r="O30" s="92"/>
      <c r="P30" s="92"/>
      <c r="Q30" s="92"/>
      <c r="R30" s="92"/>
      <c r="S30" s="92"/>
      <c r="T30" s="92"/>
      <c r="U30" s="93"/>
    </row>
    <row r="31" ht="42" customHeight="1">
      <c r="A31" s="84"/>
      <c r="B31" t="s" s="85">
        <v>35</v>
      </c>
      <c r="C31" s="86"/>
      <c r="D31" s="87"/>
      <c r="E31" s="88">
        <v>10000</v>
      </c>
      <c r="F31" s="88">
        <v>15000</v>
      </c>
      <c r="G31" s="88">
        <v>40000</v>
      </c>
      <c r="H31" t="s" s="89">
        <f>""&amp;CHOOSE($O$2,$P$2,$P$3,$P$4)&amp;"/мес."</f>
        <v>31</v>
      </c>
      <c r="I31" s="81"/>
      <c r="J31" s="8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4"/>
    </row>
    <row r="32" ht="42" customHeight="1">
      <c r="A32" s="84"/>
      <c r="B32" t="s" s="85">
        <v>36</v>
      </c>
      <c r="C32" s="86"/>
      <c r="D32" s="87"/>
      <c r="E32" s="88">
        <v>3000</v>
      </c>
      <c r="F32" s="88">
        <v>3000</v>
      </c>
      <c r="G32" s="88">
        <v>15000</v>
      </c>
      <c r="H32" t="s" s="89">
        <f>""&amp;CHOOSE($O$2,$P$2,$P$3,$P$4)&amp;"/мес."</f>
        <v>31</v>
      </c>
      <c r="I32" s="81"/>
      <c r="J32" s="8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4"/>
    </row>
    <row r="33" ht="42" customHeight="1">
      <c r="A33" s="84"/>
      <c r="B33" t="s" s="85">
        <v>37</v>
      </c>
      <c r="C33" s="86"/>
      <c r="D33" s="87"/>
      <c r="E33" s="88">
        <v>3200</v>
      </c>
      <c r="F33" s="88">
        <v>3200</v>
      </c>
      <c r="G33" s="88">
        <v>3200</v>
      </c>
      <c r="H33" t="s" s="89">
        <f>""&amp;CHOOSE($O$2,$P$2,$P$3,$P$4)&amp;"/мес."</f>
        <v>31</v>
      </c>
      <c r="I33" s="81"/>
      <c r="J33" s="8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4"/>
    </row>
    <row r="34" ht="42" customHeight="1">
      <c r="A34" s="84"/>
      <c r="B34" t="s" s="85">
        <v>38</v>
      </c>
      <c r="C34" s="86"/>
      <c r="D34" s="87"/>
      <c r="E34" s="88">
        <v>1000</v>
      </c>
      <c r="F34" s="88">
        <v>1000</v>
      </c>
      <c r="G34" s="88">
        <v>1000</v>
      </c>
      <c r="H34" t="s" s="89">
        <f>""&amp;CHOOSE($O$2,$P$2,$P$3,$P$4)&amp;"/мес."</f>
        <v>31</v>
      </c>
      <c r="I34" s="81"/>
      <c r="J34" s="8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4"/>
    </row>
    <row r="35" ht="42" customHeight="1">
      <c r="A35" s="84"/>
      <c r="B35" t="s" s="85">
        <v>39</v>
      </c>
      <c r="C35" s="86"/>
      <c r="D35" s="87"/>
      <c r="E35" s="88">
        <v>3500</v>
      </c>
      <c r="F35" s="88">
        <v>3500</v>
      </c>
      <c r="G35" s="88">
        <v>5500</v>
      </c>
      <c r="H35" t="s" s="89">
        <f>""&amp;CHOOSE($O$2,$P$2,$P$3,$P$4)&amp;"/год"</f>
        <v>40</v>
      </c>
      <c r="I35" s="81"/>
      <c r="J35" s="8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4"/>
    </row>
    <row r="36" ht="42" customHeight="1">
      <c r="A36" s="84"/>
      <c r="B36" t="s" s="85">
        <v>41</v>
      </c>
      <c r="C36" s="86"/>
      <c r="D36" s="87"/>
      <c r="E36" s="88">
        <v>1000</v>
      </c>
      <c r="F36" s="88">
        <v>1000</v>
      </c>
      <c r="G36" s="88">
        <v>4000</v>
      </c>
      <c r="H36" t="s" s="89">
        <f>""&amp;CHOOSE($O$2,$P$2,$P$3,$P$4)&amp;"/мес."</f>
        <v>31</v>
      </c>
      <c r="I36" s="81"/>
      <c r="J36" s="8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4"/>
    </row>
    <row r="37" ht="42" customHeight="1">
      <c r="A37" s="84"/>
      <c r="B37" t="s" s="85">
        <v>42</v>
      </c>
      <c r="C37" s="86"/>
      <c r="D37" s="87"/>
      <c r="E37" s="88">
        <v>600</v>
      </c>
      <c r="F37" s="88">
        <v>600</v>
      </c>
      <c r="G37" s="88">
        <v>2000</v>
      </c>
      <c r="H37" t="s" s="89">
        <f>""&amp;CHOOSE($O$2,$P$2,$P$3,$P$4)&amp;"/мес."</f>
        <v>31</v>
      </c>
      <c r="I37" s="81"/>
      <c r="J37" s="8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4"/>
    </row>
    <row r="38" ht="42" customHeight="1">
      <c r="A38" s="84"/>
      <c r="B38" t="s" s="85">
        <v>43</v>
      </c>
      <c r="C38" s="86"/>
      <c r="D38" s="87"/>
      <c r="E38" s="88">
        <v>8000</v>
      </c>
      <c r="F38" s="88">
        <v>8000</v>
      </c>
      <c r="G38" s="88">
        <v>30000</v>
      </c>
      <c r="H38" t="s" s="89">
        <f>""&amp;CHOOSE($O$2,$P$2,$P$3,$P$4)&amp;"/мес."</f>
        <v>31</v>
      </c>
      <c r="I38" s="81"/>
      <c r="J38" s="8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4"/>
    </row>
    <row r="39" ht="42" customHeight="1">
      <c r="A39" s="84"/>
      <c r="B39" t="s" s="108">
        <v>44</v>
      </c>
      <c r="C39" s="109"/>
      <c r="D39" s="110"/>
      <c r="E39" s="88">
        <v>2000</v>
      </c>
      <c r="F39" s="88">
        <v>2000</v>
      </c>
      <c r="G39" s="88">
        <v>6000</v>
      </c>
      <c r="H39" t="s" s="89">
        <f>""&amp;CHOOSE($O$2,$P$2,$P$3,$P$4)&amp;"/мес."</f>
        <v>31</v>
      </c>
      <c r="I39" s="81"/>
      <c r="J39" s="8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4"/>
    </row>
    <row r="40" ht="42" customHeight="1">
      <c r="A40" s="111"/>
      <c r="B40" t="s" s="112">
        <v>45</v>
      </c>
      <c r="C40" s="113"/>
      <c r="D40" s="114"/>
      <c r="E40" s="88">
        <v>5000</v>
      </c>
      <c r="F40" s="88">
        <v>7000</v>
      </c>
      <c r="G40" s="88">
        <v>21000</v>
      </c>
      <c r="H40" t="s" s="115">
        <f>""&amp;CHOOSE($O$2,$P$2,$P$3,$P$4)&amp;"/мес."</f>
        <v>31</v>
      </c>
      <c r="I40" s="116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</row>
  </sheetData>
  <mergeCells count="40">
    <mergeCell ref="A1:J1"/>
    <mergeCell ref="D3:E3"/>
    <mergeCell ref="F3:G3"/>
    <mergeCell ref="H3:J3"/>
    <mergeCell ref="A2:J2"/>
    <mergeCell ref="B17:D17"/>
    <mergeCell ref="B18:D18"/>
    <mergeCell ref="B19:D19"/>
    <mergeCell ref="A11:C11"/>
    <mergeCell ref="D11:F11"/>
    <mergeCell ref="G11:J11"/>
    <mergeCell ref="I12:J12"/>
    <mergeCell ref="I13:J13"/>
    <mergeCell ref="A25:J25"/>
    <mergeCell ref="H26:I26"/>
    <mergeCell ref="D8:E8"/>
    <mergeCell ref="B37:D37"/>
    <mergeCell ref="B38:D38"/>
    <mergeCell ref="B39:D39"/>
    <mergeCell ref="B40:D40"/>
    <mergeCell ref="B33:D33"/>
    <mergeCell ref="B34:D34"/>
    <mergeCell ref="B35:D35"/>
    <mergeCell ref="B36:D36"/>
    <mergeCell ref="B21:D21"/>
    <mergeCell ref="B22:D22"/>
    <mergeCell ref="B23:D23"/>
    <mergeCell ref="D9:E9"/>
    <mergeCell ref="B24:D24"/>
    <mergeCell ref="B28:D28"/>
    <mergeCell ref="B29:D29"/>
    <mergeCell ref="B31:D31"/>
    <mergeCell ref="B30:D30"/>
    <mergeCell ref="B20:D20"/>
    <mergeCell ref="A8:C9"/>
    <mergeCell ref="F8:G8"/>
    <mergeCell ref="F9:G9"/>
    <mergeCell ref="H8:J8"/>
    <mergeCell ref="H9:J9"/>
    <mergeCell ref="B32:D32"/>
  </mergeCells>
  <pageMargins left="0.75" right="0.75" top="1" bottom="1" header="0.5" footer="0.5"/>
  <pageSetup firstPageNumber="1" fitToHeight="1" fitToWidth="1" scale="50" useFirstPageNumber="0" orientation="portrait" pageOrder="downThenOver"/>
  <headerFooter>
    <oddFooter>&amp;L&amp;"Helvetica,Regular"&amp;11&amp;K000000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V51"/>
  <sheetViews>
    <sheetView workbookViewId="0" showGridLines="0" defaultGridColor="1"/>
  </sheetViews>
  <sheetFormatPr defaultColWidth="6.625" defaultRowHeight="14.45" customHeight="1" outlineLevelRow="0" outlineLevelCol="0"/>
  <cols>
    <col min="1" max="1" width="6.375" style="119" customWidth="1"/>
    <col min="2" max="2" width="18.375" style="119" customWidth="1"/>
    <col min="3" max="3" width="15.875" style="119" customWidth="1"/>
    <col min="4" max="4" width="20.375" style="119" customWidth="1"/>
    <col min="5" max="5" width="4.25" style="119" customWidth="1"/>
    <col min="6" max="6" width="12.875" style="119" customWidth="1"/>
    <col min="7" max="7" width="10.125" style="119" customWidth="1"/>
    <col min="8" max="8" width="7.125" style="119" customWidth="1"/>
    <col min="9" max="9" width="9.5" style="119" customWidth="1"/>
    <col min="10" max="10" width="10.75" style="119" customWidth="1"/>
    <col min="11" max="11" width="8.875" style="119" customWidth="1"/>
    <col min="12" max="12" width="6.875" style="119" customWidth="1"/>
    <col min="13" max="13" width="6.875" style="119" customWidth="1"/>
    <col min="14" max="14" hidden="1" width="6.625" style="119" customWidth="1"/>
    <col min="15" max="15" hidden="1" width="6.625" style="119" customWidth="1"/>
    <col min="16" max="16" hidden="1" width="6.625" style="119" customWidth="1"/>
    <col min="17" max="17" hidden="1" width="6.625" style="119" customWidth="1"/>
    <col min="18" max="18" width="6.625" style="119" customWidth="1"/>
    <col min="19" max="19" width="6.625" style="119" customWidth="1"/>
    <col min="20" max="20" width="6.625" style="119" customWidth="1"/>
    <col min="21" max="21" width="6.625" style="119" customWidth="1"/>
    <col min="22" max="22" width="6.625" style="119" customWidth="1"/>
    <col min="23" max="256" width="6.625" style="119" customWidth="1"/>
  </cols>
  <sheetData>
    <row r="1" ht="45.95" customHeight="1">
      <c r="A1" t="s" s="120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"/>
      <c r="M1" s="5"/>
      <c r="N1" s="122">
        <v>3</v>
      </c>
      <c r="O1" t="s" s="123">
        <v>4</v>
      </c>
      <c r="P1" s="124">
        <v>1</v>
      </c>
      <c r="Q1" t="s" s="124">
        <v>47</v>
      </c>
      <c r="R1" s="5"/>
      <c r="S1" s="5"/>
      <c r="T1" s="5"/>
      <c r="U1" s="5"/>
      <c r="V1" s="6"/>
    </row>
    <row r="2" ht="36" customHeight="1">
      <c r="A2" t="s" s="28">
        <v>48</v>
      </c>
      <c r="B2" s="125"/>
      <c r="C2" s="11"/>
      <c r="D2" s="11"/>
      <c r="E2" s="11"/>
      <c r="F2" s="11"/>
      <c r="G2" s="11"/>
      <c r="H2" t="s" s="126">
        <v>49</v>
      </c>
      <c r="I2" s="11"/>
      <c r="J2" s="127"/>
      <c r="K2" s="127"/>
      <c r="L2" s="128"/>
      <c r="M2" s="11"/>
      <c r="N2" s="129"/>
      <c r="O2" t="s" s="130">
        <v>5</v>
      </c>
      <c r="P2" s="21"/>
      <c r="Q2" t="s" s="13">
        <v>50</v>
      </c>
      <c r="R2" s="11"/>
      <c r="S2" s="11"/>
      <c r="T2" s="11"/>
      <c r="U2" s="11"/>
      <c r="V2" s="14"/>
    </row>
    <row r="3" ht="41.25" customHeight="1">
      <c r="A3" t="s" s="29">
        <v>51</v>
      </c>
      <c r="B3" s="30"/>
      <c r="C3" s="30"/>
      <c r="D3" s="30"/>
      <c r="E3" s="30"/>
      <c r="F3" s="30"/>
      <c r="G3" s="30"/>
      <c r="H3" s="30"/>
      <c r="I3" s="30"/>
      <c r="J3" s="30"/>
      <c r="K3" s="11"/>
      <c r="L3" s="11"/>
      <c r="M3" s="11"/>
      <c r="N3" s="11"/>
      <c r="O3" t="s" s="130">
        <v>6</v>
      </c>
      <c r="P3" s="21"/>
      <c r="Q3" t="s" s="13">
        <v>52</v>
      </c>
      <c r="R3" s="11"/>
      <c r="S3" s="11"/>
      <c r="T3" s="11"/>
      <c r="U3" s="11"/>
      <c r="V3" s="14"/>
    </row>
    <row r="4" ht="37.5" customHeight="1">
      <c r="A4" t="s" s="61">
        <v>53</v>
      </c>
      <c r="B4" s="131"/>
      <c r="C4" t="s" s="60">
        <v>54</v>
      </c>
      <c r="D4" t="s" s="60">
        <v>17</v>
      </c>
      <c r="E4" t="s" s="61">
        <v>55</v>
      </c>
      <c r="F4" s="132"/>
      <c r="G4" s="131"/>
      <c r="H4" t="s" s="61">
        <v>56</v>
      </c>
      <c r="I4" s="132"/>
      <c r="J4" s="131"/>
      <c r="K4" s="133"/>
      <c r="L4" s="11"/>
      <c r="M4" s="11"/>
      <c r="N4" s="38"/>
      <c r="O4" s="39"/>
      <c r="P4" s="134"/>
      <c r="Q4" t="s" s="13">
        <v>57</v>
      </c>
      <c r="R4" s="40"/>
      <c r="S4" s="11"/>
      <c r="T4" s="11"/>
      <c r="U4" s="11"/>
      <c r="V4" s="14"/>
    </row>
    <row r="5" ht="42" customHeight="1">
      <c r="A5" s="135">
        <v>80</v>
      </c>
      <c r="B5" s="136"/>
      <c r="C5" s="94">
        <v>390</v>
      </c>
      <c r="D5" s="94">
        <v>137</v>
      </c>
      <c r="E5" s="135">
        <v>1602900</v>
      </c>
      <c r="F5" s="137"/>
      <c r="G5" s="136"/>
      <c r="H5" s="135">
        <v>423000</v>
      </c>
      <c r="I5" s="137"/>
      <c r="J5" s="136"/>
      <c r="K5" s="138"/>
      <c r="L5" s="11"/>
      <c r="M5" s="11"/>
      <c r="N5" s="11"/>
      <c r="O5" s="40"/>
      <c r="P5" s="21"/>
      <c r="Q5" t="s" s="13">
        <v>58</v>
      </c>
      <c r="R5" s="71"/>
      <c r="S5" s="11"/>
      <c r="T5" s="11"/>
      <c r="U5" s="11"/>
      <c r="V5" s="14"/>
    </row>
    <row r="6" ht="20.65" customHeight="1">
      <c r="A6" t="s" s="139">
        <v>59</v>
      </c>
      <c r="B6" s="140"/>
      <c r="C6" s="140"/>
      <c r="D6" s="140"/>
      <c r="E6" s="140"/>
      <c r="F6" s="140"/>
      <c r="G6" s="140"/>
      <c r="H6" s="140"/>
      <c r="I6" s="140"/>
      <c r="J6" s="140"/>
      <c r="K6" s="11"/>
      <c r="L6" s="11"/>
      <c r="M6" s="11"/>
      <c r="N6" s="11"/>
      <c r="O6" s="11"/>
      <c r="P6" s="11"/>
      <c r="Q6" t="s" s="13">
        <v>60</v>
      </c>
      <c r="R6" s="11"/>
      <c r="S6" s="11"/>
      <c r="T6" s="11"/>
      <c r="U6" s="11"/>
      <c r="V6" s="14"/>
    </row>
    <row r="7" ht="24.75" customHeight="1">
      <c r="A7" t="s" s="74">
        <v>19</v>
      </c>
      <c r="B7" s="75"/>
      <c r="C7" s="75"/>
      <c r="D7" s="141"/>
      <c r="E7" s="75"/>
      <c r="F7" s="75"/>
      <c r="G7" s="78"/>
      <c r="H7" s="78"/>
      <c r="I7" s="78"/>
      <c r="J7" s="75"/>
      <c r="K7" s="11"/>
      <c r="L7" s="11"/>
      <c r="M7" s="11"/>
      <c r="N7" s="11"/>
      <c r="O7" s="11"/>
      <c r="P7" s="11"/>
      <c r="Q7" t="s" s="13">
        <v>61</v>
      </c>
      <c r="R7" s="11"/>
      <c r="S7" s="11"/>
      <c r="T7" s="11"/>
      <c r="U7" s="11"/>
      <c r="V7" s="14"/>
    </row>
    <row r="8" ht="15.6" customHeight="1">
      <c r="A8" s="22"/>
      <c r="B8" s="11"/>
      <c r="C8" s="11"/>
      <c r="D8" s="142"/>
      <c r="E8" s="142"/>
      <c r="F8" s="142"/>
      <c r="G8" s="143"/>
      <c r="H8" s="30"/>
      <c r="I8" s="30"/>
      <c r="J8" s="11"/>
      <c r="K8" s="107"/>
      <c r="L8" s="107"/>
      <c r="M8" s="11"/>
      <c r="N8" s="11"/>
      <c r="O8" s="92"/>
      <c r="P8" s="92"/>
      <c r="Q8" t="s" s="13">
        <v>62</v>
      </c>
      <c r="R8" s="92"/>
      <c r="S8" s="92"/>
      <c r="T8" s="92"/>
      <c r="U8" s="92"/>
      <c r="V8" s="93"/>
    </row>
    <row r="9" ht="39.95" customHeight="1">
      <c r="A9" s="84"/>
      <c r="B9" t="s" s="85">
        <v>63</v>
      </c>
      <c r="C9" s="87"/>
      <c r="D9" s="135">
        <v>850000</v>
      </c>
      <c r="E9" s="137"/>
      <c r="F9" s="137"/>
      <c r="G9" s="137"/>
      <c r="H9" s="137"/>
      <c r="I9" s="136"/>
      <c r="J9" t="s" s="89">
        <v>2</v>
      </c>
      <c r="K9" s="91"/>
      <c r="L9" s="11"/>
      <c r="M9" s="11"/>
      <c r="N9" s="92"/>
      <c r="O9" s="92"/>
      <c r="P9" s="92"/>
      <c r="Q9" t="s" s="13">
        <v>64</v>
      </c>
      <c r="R9" s="92"/>
      <c r="S9" s="92"/>
      <c r="T9" s="92"/>
      <c r="U9" s="92"/>
      <c r="V9" s="93"/>
    </row>
    <row r="10" ht="8.1" customHeight="1">
      <c r="A10" s="22"/>
      <c r="B10" s="11"/>
      <c r="C10" s="11"/>
      <c r="D10" s="144"/>
      <c r="E10" s="144"/>
      <c r="F10" s="144"/>
      <c r="G10" s="76"/>
      <c r="H10" s="144"/>
      <c r="I10" s="76"/>
      <c r="J10" s="145"/>
      <c r="K10" s="146"/>
      <c r="L10" s="11"/>
      <c r="M10" s="11"/>
      <c r="N10" s="92"/>
      <c r="O10" s="92"/>
      <c r="P10" s="92"/>
      <c r="Q10" t="s" s="13">
        <v>65</v>
      </c>
      <c r="R10" s="92"/>
      <c r="S10" s="92"/>
      <c r="T10" s="92"/>
      <c r="U10" s="92"/>
      <c r="V10" s="93"/>
    </row>
    <row r="11" ht="39.95" customHeight="1">
      <c r="A11" s="84"/>
      <c r="B11" t="s" s="108">
        <v>22</v>
      </c>
      <c r="C11" s="110"/>
      <c r="D11" s="135">
        <v>1085000</v>
      </c>
      <c r="E11" s="137"/>
      <c r="F11" s="137"/>
      <c r="G11" s="137"/>
      <c r="H11" s="137"/>
      <c r="I11" s="136"/>
      <c r="J11" t="s" s="89">
        <v>2</v>
      </c>
      <c r="K11" s="91"/>
      <c r="L11" s="11"/>
      <c r="M11" s="11"/>
      <c r="N11" s="92"/>
      <c r="O11" s="92"/>
      <c r="P11" s="92"/>
      <c r="Q11" t="s" s="13">
        <v>66</v>
      </c>
      <c r="R11" s="92"/>
      <c r="S11" s="92"/>
      <c r="T11" s="92"/>
      <c r="U11" s="92"/>
      <c r="V11" s="93"/>
    </row>
    <row r="12" ht="8.1" customHeight="1">
      <c r="A12" s="22"/>
      <c r="B12" s="11"/>
      <c r="C12" s="11"/>
      <c r="D12" s="144"/>
      <c r="E12" s="144"/>
      <c r="F12" s="144"/>
      <c r="G12" s="76"/>
      <c r="H12" s="144"/>
      <c r="I12" s="76"/>
      <c r="J12" s="145"/>
      <c r="K12" s="146"/>
      <c r="L12" s="11"/>
      <c r="M12" s="11"/>
      <c r="N12" s="92"/>
      <c r="O12" s="92"/>
      <c r="P12" s="92"/>
      <c r="Q12" t="s" s="13">
        <v>67</v>
      </c>
      <c r="R12" s="92"/>
      <c r="S12" s="92"/>
      <c r="T12" s="92"/>
      <c r="U12" s="92"/>
      <c r="V12" s="93"/>
    </row>
    <row r="13" ht="39.95" customHeight="1">
      <c r="A13" s="84"/>
      <c r="B13" t="s" s="85">
        <v>23</v>
      </c>
      <c r="C13" s="87"/>
      <c r="D13" s="135">
        <v>100000</v>
      </c>
      <c r="E13" s="137"/>
      <c r="F13" s="137"/>
      <c r="G13" s="137"/>
      <c r="H13" s="137"/>
      <c r="I13" s="136"/>
      <c r="J13" t="s" s="89">
        <v>2</v>
      </c>
      <c r="K13" s="91"/>
      <c r="L13" s="11"/>
      <c r="M13" s="11"/>
      <c r="N13" s="92"/>
      <c r="O13" s="92"/>
      <c r="P13" s="92"/>
      <c r="Q13" s="92"/>
      <c r="R13" s="92"/>
      <c r="S13" s="92"/>
      <c r="T13" s="92"/>
      <c r="U13" s="92"/>
      <c r="V13" s="93"/>
    </row>
    <row r="14" ht="8.1" customHeight="1">
      <c r="A14" s="84"/>
      <c r="B14" s="147"/>
      <c r="C14" s="147"/>
      <c r="D14" s="148"/>
      <c r="E14" s="148"/>
      <c r="F14" s="148"/>
      <c r="G14" s="148"/>
      <c r="H14" s="148"/>
      <c r="I14" s="149"/>
      <c r="J14" s="150"/>
      <c r="K14" s="151"/>
      <c r="L14" s="11"/>
      <c r="M14" s="11"/>
      <c r="N14" s="92"/>
      <c r="O14" s="92"/>
      <c r="P14" s="92"/>
      <c r="Q14" s="92"/>
      <c r="R14" s="92"/>
      <c r="S14" s="92"/>
      <c r="T14" s="92"/>
      <c r="U14" s="92"/>
      <c r="V14" s="93"/>
    </row>
    <row r="15" ht="39.95" customHeight="1">
      <c r="A15" s="152"/>
      <c r="B15" t="s" s="85">
        <v>24</v>
      </c>
      <c r="C15" s="87"/>
      <c r="D15" s="135">
        <v>80000</v>
      </c>
      <c r="E15" s="137"/>
      <c r="F15" s="137"/>
      <c r="G15" s="137"/>
      <c r="H15" s="137"/>
      <c r="I15" s="136"/>
      <c r="J15" t="s" s="89">
        <v>2</v>
      </c>
      <c r="K15" s="91"/>
      <c r="L15" s="11"/>
      <c r="M15" s="11"/>
      <c r="N15" s="92"/>
      <c r="O15" s="92"/>
      <c r="P15" s="92"/>
      <c r="Q15" s="92"/>
      <c r="R15" s="92"/>
      <c r="S15" s="92"/>
      <c r="T15" s="92"/>
      <c r="U15" s="92"/>
      <c r="V15" s="93"/>
    </row>
    <row r="16" ht="8.1" customHeight="1">
      <c r="A16" s="84"/>
      <c r="B16" s="147"/>
      <c r="C16" s="147"/>
      <c r="D16" s="148"/>
      <c r="E16" s="148"/>
      <c r="F16" s="148"/>
      <c r="G16" s="148"/>
      <c r="H16" s="148"/>
      <c r="I16" s="149"/>
      <c r="J16" s="150"/>
      <c r="K16" s="151"/>
      <c r="L16" s="11"/>
      <c r="M16" s="11"/>
      <c r="N16" s="92"/>
      <c r="O16" s="92"/>
      <c r="P16" s="92"/>
      <c r="Q16" s="92"/>
      <c r="R16" s="92"/>
      <c r="S16" s="92"/>
      <c r="T16" s="92"/>
      <c r="U16" s="92"/>
      <c r="V16" s="93"/>
    </row>
    <row r="17" ht="39.95" customHeight="1">
      <c r="A17" s="84"/>
      <c r="B17" t="s" s="85">
        <v>25</v>
      </c>
      <c r="C17" s="87"/>
      <c r="D17" s="135">
        <v>30000</v>
      </c>
      <c r="E17" s="137"/>
      <c r="F17" s="137"/>
      <c r="G17" s="137"/>
      <c r="H17" s="137"/>
      <c r="I17" s="136"/>
      <c r="J17" t="s" s="89">
        <v>2</v>
      </c>
      <c r="K17" s="91"/>
      <c r="L17" s="11"/>
      <c r="M17" s="11"/>
      <c r="N17" s="92"/>
      <c r="O17" s="92"/>
      <c r="P17" s="92"/>
      <c r="Q17" s="92"/>
      <c r="R17" s="92"/>
      <c r="S17" s="92"/>
      <c r="T17" s="92"/>
      <c r="U17" s="92"/>
      <c r="V17" s="93"/>
    </row>
    <row r="18" ht="8.1" customHeight="1">
      <c r="A18" s="22"/>
      <c r="B18" s="153"/>
      <c r="C18" s="153"/>
      <c r="D18" s="154"/>
      <c r="E18" s="154"/>
      <c r="F18" s="154"/>
      <c r="G18" s="154"/>
      <c r="H18" s="154"/>
      <c r="I18" s="149"/>
      <c r="J18" s="155"/>
      <c r="K18" s="125"/>
      <c r="L18" s="11"/>
      <c r="M18" s="11"/>
      <c r="N18" s="92"/>
      <c r="O18" s="92"/>
      <c r="P18" s="92"/>
      <c r="Q18" s="92"/>
      <c r="R18" s="92"/>
      <c r="S18" s="92"/>
      <c r="T18" s="92"/>
      <c r="U18" s="92"/>
      <c r="V18" s="93"/>
    </row>
    <row r="19" ht="39.95" customHeight="1">
      <c r="A19" s="84"/>
      <c r="B19" t="s" s="85">
        <v>26</v>
      </c>
      <c r="C19" s="87"/>
      <c r="D19" s="135">
        <v>500000</v>
      </c>
      <c r="E19" s="137"/>
      <c r="F19" s="137"/>
      <c r="G19" s="137"/>
      <c r="H19" s="137"/>
      <c r="I19" s="136"/>
      <c r="J19" t="s" s="89">
        <v>2</v>
      </c>
      <c r="K19" s="91"/>
      <c r="L19" s="11"/>
      <c r="M19" s="11"/>
      <c r="N19" s="92"/>
      <c r="O19" s="92"/>
      <c r="P19" s="92"/>
      <c r="Q19" s="92"/>
      <c r="R19" s="92"/>
      <c r="S19" s="92"/>
      <c r="T19" s="92"/>
      <c r="U19" s="92"/>
      <c r="V19" s="93"/>
    </row>
    <row r="20" ht="8.1" customHeight="1">
      <c r="A20" s="84"/>
      <c r="B20" s="147"/>
      <c r="C20" s="147"/>
      <c r="D20" s="154"/>
      <c r="E20" s="154"/>
      <c r="F20" s="154"/>
      <c r="G20" s="154"/>
      <c r="H20" s="154"/>
      <c r="I20" s="149"/>
      <c r="J20" s="155"/>
      <c r="K20" s="125"/>
      <c r="L20" s="11"/>
      <c r="M20" s="11"/>
      <c r="N20" s="92"/>
      <c r="O20" s="92"/>
      <c r="P20" s="92"/>
      <c r="Q20" s="92"/>
      <c r="R20" s="92"/>
      <c r="S20" s="92"/>
      <c r="T20" s="92"/>
      <c r="U20" s="92"/>
      <c r="V20" s="93"/>
    </row>
    <row r="21" ht="39.95" customHeight="1">
      <c r="A21" s="84"/>
      <c r="B21" t="s" s="85">
        <v>27</v>
      </c>
      <c r="C21" s="87"/>
      <c r="D21" s="135">
        <v>50000</v>
      </c>
      <c r="E21" s="137"/>
      <c r="F21" s="137"/>
      <c r="G21" s="137"/>
      <c r="H21" s="137"/>
      <c r="I21" s="136"/>
      <c r="J21" t="s" s="89">
        <v>2</v>
      </c>
      <c r="K21" s="91"/>
      <c r="L21" s="11"/>
      <c r="M21" s="11"/>
      <c r="N21" s="92"/>
      <c r="O21" s="92"/>
      <c r="P21" s="92"/>
      <c r="Q21" s="92"/>
      <c r="R21" s="92"/>
      <c r="S21" s="92"/>
      <c r="T21" s="92"/>
      <c r="U21" s="92"/>
      <c r="V21" s="93"/>
    </row>
    <row r="22" ht="8.1" customHeight="1">
      <c r="A22" s="84"/>
      <c r="B22" s="147"/>
      <c r="C22" s="147"/>
      <c r="D22" s="154"/>
      <c r="E22" s="154"/>
      <c r="F22" s="154"/>
      <c r="G22" s="154"/>
      <c r="H22" s="154"/>
      <c r="I22" s="149"/>
      <c r="J22" s="155"/>
      <c r="K22" s="125"/>
      <c r="L22" s="11"/>
      <c r="M22" s="11"/>
      <c r="N22" s="92"/>
      <c r="O22" s="92"/>
      <c r="P22" s="92"/>
      <c r="Q22" s="92"/>
      <c r="R22" s="92"/>
      <c r="S22" s="92"/>
      <c r="T22" s="92"/>
      <c r="U22" s="92"/>
      <c r="V22" s="93"/>
    </row>
    <row r="23" ht="39.95" customHeight="1">
      <c r="A23" s="84"/>
      <c r="B23" t="s" s="156">
        <v>68</v>
      </c>
      <c r="C23" s="157"/>
      <c r="D23" s="158">
        <f>D9+D13+D17+D19+D21+D11+D15</f>
        <v>2695000</v>
      </c>
      <c r="E23" s="159"/>
      <c r="F23" s="159"/>
      <c r="G23" s="159"/>
      <c r="H23" s="159"/>
      <c r="I23" s="160"/>
      <c r="J23" t="s" s="89">
        <v>2</v>
      </c>
      <c r="K23" s="91"/>
      <c r="L23" s="161"/>
      <c r="M23" s="11"/>
      <c r="N23" s="92"/>
      <c r="O23" s="92"/>
      <c r="P23" s="92"/>
      <c r="Q23" s="92"/>
      <c r="R23" s="92"/>
      <c r="S23" s="92"/>
      <c r="T23" s="92"/>
      <c r="U23" s="92"/>
      <c r="V23" s="93"/>
    </row>
    <row r="24" ht="20.45" customHeight="1">
      <c r="A24" s="162"/>
      <c r="B24" s="163"/>
      <c r="C24" s="163"/>
      <c r="D24" s="164"/>
      <c r="E24" s="164"/>
      <c r="F24" s="164"/>
      <c r="G24" s="164"/>
      <c r="H24" s="164"/>
      <c r="I24" s="164"/>
      <c r="J24" s="163"/>
      <c r="K24" s="91"/>
      <c r="L24" s="11"/>
      <c r="M24" s="11"/>
      <c r="N24" s="92"/>
      <c r="O24" s="92"/>
      <c r="P24" s="92"/>
      <c r="Q24" s="92"/>
      <c r="R24" s="92"/>
      <c r="S24" s="92"/>
      <c r="T24" s="92"/>
      <c r="U24" s="92"/>
      <c r="V24" s="93"/>
    </row>
    <row r="25" ht="48" customHeight="1">
      <c r="A25" t="s" s="74">
        <v>29</v>
      </c>
      <c r="B25" s="75"/>
      <c r="C25" s="75"/>
      <c r="D25" t="s" s="165">
        <v>69</v>
      </c>
      <c r="E25" s="166"/>
      <c r="F25" s="75"/>
      <c r="G25" t="s" s="167">
        <v>70</v>
      </c>
      <c r="H25" s="168"/>
      <c r="I25" s="168"/>
      <c r="J25" s="78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4"/>
    </row>
    <row r="26" ht="42" customHeight="1">
      <c r="A26" s="169"/>
      <c r="B26" t="s" s="100">
        <v>30</v>
      </c>
      <c r="C26" s="102"/>
      <c r="D26" s="170">
        <f>G26/$E$5</f>
        <v>0.01559673092519808</v>
      </c>
      <c r="E26" s="171"/>
      <c r="F26" s="172"/>
      <c r="G26" s="173">
        <v>25000</v>
      </c>
      <c r="H26" s="174"/>
      <c r="I26" s="175"/>
      <c r="J26" t="s" s="176">
        <v>71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4"/>
    </row>
    <row r="27" ht="42" customHeight="1">
      <c r="A27" s="84"/>
      <c r="B27" t="s" s="103">
        <v>32</v>
      </c>
      <c r="C27" s="105"/>
      <c r="D27" s="170">
        <f>G27/$E$5</f>
        <v>0.1247738474015846</v>
      </c>
      <c r="E27" s="171"/>
      <c r="F27" s="177"/>
      <c r="G27" s="135">
        <v>200000</v>
      </c>
      <c r="H27" s="137"/>
      <c r="I27" s="136"/>
      <c r="J27" t="s" s="176">
        <v>71</v>
      </c>
      <c r="K27" s="106"/>
      <c r="L27" s="107"/>
      <c r="M27" s="11"/>
      <c r="N27" s="11"/>
      <c r="O27" s="92"/>
      <c r="P27" s="92"/>
      <c r="Q27" s="92"/>
      <c r="R27" s="92"/>
      <c r="S27" s="92"/>
      <c r="T27" s="92"/>
      <c r="U27" s="92"/>
      <c r="V27" s="93"/>
    </row>
    <row r="28" ht="42" customHeight="1">
      <c r="A28" s="22"/>
      <c r="B28" t="s" s="85">
        <v>34</v>
      </c>
      <c r="C28" s="87"/>
      <c r="D28" s="170">
        <f>G28/$E$5</f>
        <v>0.2451806101441138</v>
      </c>
      <c r="E28" s="171"/>
      <c r="F28" s="172"/>
      <c r="G28" s="135">
        <v>393000</v>
      </c>
      <c r="H28" s="137"/>
      <c r="I28" s="136"/>
      <c r="J28" t="s" s="176">
        <v>71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4"/>
    </row>
    <row r="29" ht="42" customHeight="1">
      <c r="A29" s="22"/>
      <c r="B29" t="s" s="85">
        <v>35</v>
      </c>
      <c r="C29" s="87"/>
      <c r="D29" s="170">
        <f>G29/$E$5</f>
        <v>0.02495476948031693</v>
      </c>
      <c r="E29" s="171"/>
      <c r="F29" s="172"/>
      <c r="G29" s="135">
        <v>40000</v>
      </c>
      <c r="H29" s="137"/>
      <c r="I29" s="136"/>
      <c r="J29" t="s" s="176">
        <v>71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4"/>
    </row>
    <row r="30" ht="42" customHeight="1">
      <c r="A30" s="22"/>
      <c r="B30" t="s" s="85">
        <v>36</v>
      </c>
      <c r="C30" s="87"/>
      <c r="D30" s="170">
        <f>G30/$E$5</f>
        <v>0.01434899245118223</v>
      </c>
      <c r="E30" s="171"/>
      <c r="F30" s="172"/>
      <c r="G30" s="135">
        <v>23000</v>
      </c>
      <c r="H30" s="137"/>
      <c r="I30" s="136"/>
      <c r="J30" t="s" s="176">
        <v>71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4"/>
    </row>
    <row r="31" ht="42" customHeight="1">
      <c r="A31" s="22"/>
      <c r="B31" t="s" s="85">
        <v>37</v>
      </c>
      <c r="C31" s="87"/>
      <c r="D31" s="170">
        <f>G31/$E$5</f>
        <v>0.001996381558425354</v>
      </c>
      <c r="E31" s="171"/>
      <c r="F31" s="172"/>
      <c r="G31" s="135">
        <v>3200</v>
      </c>
      <c r="H31" s="137"/>
      <c r="I31" s="136"/>
      <c r="J31" t="s" s="176">
        <v>71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4"/>
    </row>
    <row r="32" ht="42" customHeight="1">
      <c r="A32" s="22"/>
      <c r="B32" t="s" s="85">
        <v>38</v>
      </c>
      <c r="C32" s="87"/>
      <c r="D32" s="170">
        <f>G32/$E$5</f>
        <v>0.0006238692370079231</v>
      </c>
      <c r="E32" s="171"/>
      <c r="F32" s="172"/>
      <c r="G32" s="135">
        <v>1000</v>
      </c>
      <c r="H32" s="137"/>
      <c r="I32" s="136"/>
      <c r="J32" t="s" s="176">
        <v>71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4"/>
    </row>
    <row r="33" ht="42" customHeight="1">
      <c r="A33" s="22"/>
      <c r="B33" t="s" s="85">
        <v>39</v>
      </c>
      <c r="C33" s="87"/>
      <c r="D33" s="170">
        <f>G33/$E$5</f>
        <v>0.003431280803543577</v>
      </c>
      <c r="E33" s="171"/>
      <c r="F33" s="172"/>
      <c r="G33" s="135">
        <v>5500</v>
      </c>
      <c r="H33" s="137"/>
      <c r="I33" s="136"/>
      <c r="J33" t="s" s="176">
        <v>72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4"/>
    </row>
    <row r="34" ht="42" customHeight="1">
      <c r="A34" s="22"/>
      <c r="B34" t="s" s="85">
        <v>41</v>
      </c>
      <c r="C34" s="87"/>
      <c r="D34" s="170">
        <f>G34/$E$5</f>
        <v>0.002495476948031693</v>
      </c>
      <c r="E34" s="171"/>
      <c r="F34" s="172"/>
      <c r="G34" s="135">
        <v>4000</v>
      </c>
      <c r="H34" s="137"/>
      <c r="I34" s="136"/>
      <c r="J34" t="s" s="176">
        <v>71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4"/>
    </row>
    <row r="35" ht="42" customHeight="1">
      <c r="A35" s="22"/>
      <c r="B35" t="s" s="85">
        <v>42</v>
      </c>
      <c r="C35" s="87"/>
      <c r="D35" s="170">
        <f>G35/$E$5</f>
        <v>0.001247738474015846</v>
      </c>
      <c r="E35" s="171"/>
      <c r="F35" s="172"/>
      <c r="G35" s="135">
        <v>2000</v>
      </c>
      <c r="H35" s="137"/>
      <c r="I35" s="136"/>
      <c r="J35" t="s" s="176">
        <v>71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4"/>
    </row>
    <row r="36" ht="42" customHeight="1">
      <c r="A36" s="22"/>
      <c r="B36" t="s" s="85">
        <v>43</v>
      </c>
      <c r="C36" s="87"/>
      <c r="D36" s="170">
        <f>G36/$E$5</f>
        <v>0.01933994634724562</v>
      </c>
      <c r="E36" s="171"/>
      <c r="F36" s="172"/>
      <c r="G36" s="135">
        <v>31000</v>
      </c>
      <c r="H36" s="137"/>
      <c r="I36" s="136"/>
      <c r="J36" t="s" s="176">
        <v>71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4"/>
    </row>
    <row r="37" ht="42" customHeight="1">
      <c r="A37" s="22"/>
      <c r="B37" t="s" s="85">
        <v>73</v>
      </c>
      <c r="C37" s="87"/>
      <c r="D37" s="170">
        <f>G37/$E$5</f>
        <v>0.003743215422047539</v>
      </c>
      <c r="E37" s="171"/>
      <c r="F37" s="172"/>
      <c r="G37" s="135">
        <v>6000</v>
      </c>
      <c r="H37" s="137"/>
      <c r="I37" s="136"/>
      <c r="J37" t="s" s="176">
        <v>71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4"/>
    </row>
    <row r="38" ht="42" customHeight="1">
      <c r="A38" s="22"/>
      <c r="B38" t="s" s="85">
        <v>45</v>
      </c>
      <c r="C38" s="87"/>
      <c r="D38" s="170">
        <f>G38/$E$5</f>
        <v>0.01372512321417431</v>
      </c>
      <c r="E38" s="171"/>
      <c r="F38" s="172"/>
      <c r="G38" s="135">
        <v>22000</v>
      </c>
      <c r="H38" s="137"/>
      <c r="I38" s="136"/>
      <c r="J38" t="s" s="176">
        <v>71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4"/>
    </row>
    <row r="39" ht="42" customHeight="1">
      <c r="A39" s="22"/>
      <c r="B39" s="11"/>
      <c r="C39" t="s" s="85">
        <v>74</v>
      </c>
      <c r="D39" s="178">
        <f>SUM(D26:E38)</f>
        <v>0.4714579824068875</v>
      </c>
      <c r="E39" s="178"/>
      <c r="F39" s="11"/>
      <c r="G39" s="179">
        <f>SUM(G26:I38)-G33+G33/12</f>
        <v>750658.3333333334</v>
      </c>
      <c r="H39" s="179"/>
      <c r="I39" s="179"/>
      <c r="J39" t="s" s="180">
        <v>71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4"/>
    </row>
    <row r="40" ht="40.5" customHeight="1">
      <c r="A40" t="s" s="181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91"/>
      <c r="L40" s="11"/>
      <c r="M40" s="11"/>
      <c r="N40" s="92"/>
      <c r="O40" s="92"/>
      <c r="P40" s="92"/>
      <c r="Q40" s="92"/>
      <c r="R40" s="92"/>
      <c r="S40" s="92"/>
      <c r="T40" s="92"/>
      <c r="U40" s="92"/>
      <c r="V40" s="93"/>
    </row>
    <row r="41" ht="17.1" customHeight="1">
      <c r="A41" s="182"/>
      <c r="B41" s="75"/>
      <c r="C41" s="75"/>
      <c r="D41" s="76"/>
      <c r="E41" s="76"/>
      <c r="F41" s="76"/>
      <c r="G41" s="77"/>
      <c r="H41" s="77"/>
      <c r="I41" s="77"/>
      <c r="J41" s="7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4"/>
    </row>
    <row r="42" ht="45" customHeight="1">
      <c r="A42" t="s" s="183">
        <v>76</v>
      </c>
      <c r="B42" s="184"/>
      <c r="C42" s="185"/>
      <c r="D42" s="186">
        <v>228658.333333333</v>
      </c>
      <c r="E42" s="187"/>
      <c r="F42" s="187"/>
      <c r="G42" s="187"/>
      <c r="H42" s="187"/>
      <c r="I42" s="188"/>
      <c r="J42" t="s" s="176">
        <v>71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4"/>
    </row>
    <row r="43" ht="8.1" customHeight="1">
      <c r="A43" s="22"/>
      <c r="B43" s="11"/>
      <c r="C43" s="11"/>
      <c r="D43" s="76"/>
      <c r="E43" s="76"/>
      <c r="F43" s="76"/>
      <c r="G43" s="76"/>
      <c r="H43" s="77"/>
      <c r="I43" s="77"/>
      <c r="J43" s="18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4"/>
    </row>
    <row r="44" ht="45" customHeight="1">
      <c r="A44" t="s" s="183">
        <v>77</v>
      </c>
      <c r="B44" s="184"/>
      <c r="C44" s="185"/>
      <c r="D44" s="186">
        <v>254908.3333333333</v>
      </c>
      <c r="E44" s="187"/>
      <c r="F44" s="187"/>
      <c r="G44" s="187"/>
      <c r="H44" s="187"/>
      <c r="I44" s="188"/>
      <c r="J44" t="s" s="176">
        <v>71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4"/>
    </row>
    <row r="45" ht="8.1" customHeight="1">
      <c r="A45" s="22"/>
      <c r="B45" s="11"/>
      <c r="C45" s="11"/>
      <c r="D45" s="76"/>
      <c r="E45" s="76"/>
      <c r="F45" s="76"/>
      <c r="G45" s="76"/>
      <c r="H45" s="77"/>
      <c r="I45" s="77"/>
      <c r="J45" s="18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4"/>
    </row>
    <row r="46" ht="45" customHeight="1">
      <c r="A46" t="s" s="183">
        <v>78</v>
      </c>
      <c r="B46" s="184"/>
      <c r="C46" s="185"/>
      <c r="D46" s="186">
        <v>254908.333333333</v>
      </c>
      <c r="E46" s="187"/>
      <c r="F46" s="187"/>
      <c r="G46" s="187"/>
      <c r="H46" s="187"/>
      <c r="I46" s="188"/>
      <c r="J46" t="s" s="176">
        <v>71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4"/>
    </row>
    <row r="47" ht="8.1" customHeight="1">
      <c r="A47" s="22"/>
      <c r="B47" s="11"/>
      <c r="C47" s="11"/>
      <c r="D47" s="76"/>
      <c r="E47" s="76"/>
      <c r="F47" s="76"/>
      <c r="G47" s="76"/>
      <c r="H47" s="77"/>
      <c r="I47" s="77"/>
      <c r="J47" s="18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4"/>
    </row>
    <row r="48" ht="45" customHeight="1">
      <c r="A48" t="s" s="190">
        <v>79</v>
      </c>
      <c r="B48" s="191"/>
      <c r="C48" s="192"/>
      <c r="D48" s="186">
        <v>1</v>
      </c>
      <c r="E48" s="187"/>
      <c r="F48" s="187"/>
      <c r="G48" s="187"/>
      <c r="H48" s="187"/>
      <c r="I48" s="188"/>
      <c r="J48" t="s" s="89">
        <v>80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4"/>
    </row>
    <row r="49" ht="8.1" customHeight="1">
      <c r="A49" s="22"/>
      <c r="B49" s="11"/>
      <c r="C49" s="11"/>
      <c r="D49" s="76"/>
      <c r="E49" s="76"/>
      <c r="F49" s="76"/>
      <c r="G49" s="76"/>
      <c r="H49" s="77"/>
      <c r="I49" s="77"/>
      <c r="J49" s="18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ht="45" customHeight="1">
      <c r="A50" t="s" s="190">
        <v>81</v>
      </c>
      <c r="B50" s="191"/>
      <c r="C50" s="192"/>
      <c r="D50" s="186">
        <v>10</v>
      </c>
      <c r="E50" s="187"/>
      <c r="F50" s="187"/>
      <c r="G50" s="187"/>
      <c r="H50" s="187"/>
      <c r="I50" s="188"/>
      <c r="J50" t="s" s="89">
        <v>80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4"/>
    </row>
    <row r="51" ht="8.1" customHeight="1">
      <c r="A51" s="193"/>
      <c r="B51" s="30"/>
      <c r="C51" s="30"/>
      <c r="D51" s="76"/>
      <c r="E51" s="76"/>
      <c r="F51" s="76"/>
      <c r="G51" s="77"/>
      <c r="H51" s="77"/>
      <c r="I51" s="77"/>
      <c r="J51" s="30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8"/>
    </row>
  </sheetData>
  <mergeCells count="83">
    <mergeCell ref="D36:E36"/>
    <mergeCell ref="D37:E37"/>
    <mergeCell ref="D38:E38"/>
    <mergeCell ref="D39:E39"/>
    <mergeCell ref="D48:I48"/>
    <mergeCell ref="D28:E28"/>
    <mergeCell ref="D26:E26"/>
    <mergeCell ref="D27:E27"/>
    <mergeCell ref="D29:E29"/>
    <mergeCell ref="D30:E30"/>
    <mergeCell ref="B32:C32"/>
    <mergeCell ref="D32:E32"/>
    <mergeCell ref="G32:I32"/>
    <mergeCell ref="B33:C33"/>
    <mergeCell ref="D33:E33"/>
    <mergeCell ref="G33:I33"/>
    <mergeCell ref="G36:I36"/>
    <mergeCell ref="D35:E35"/>
    <mergeCell ref="B38:C38"/>
    <mergeCell ref="A40:J40"/>
    <mergeCell ref="B31:C31"/>
    <mergeCell ref="D31:E31"/>
    <mergeCell ref="G31:I31"/>
    <mergeCell ref="B36:C36"/>
    <mergeCell ref="A50:C50"/>
    <mergeCell ref="D25:E25"/>
    <mergeCell ref="B34:C34"/>
    <mergeCell ref="D34:E34"/>
    <mergeCell ref="B37:C37"/>
    <mergeCell ref="B35:C35"/>
    <mergeCell ref="D42:I42"/>
    <mergeCell ref="B28:C28"/>
    <mergeCell ref="G25:I25"/>
    <mergeCell ref="G28:I28"/>
    <mergeCell ref="G26:I26"/>
    <mergeCell ref="D50:I50"/>
    <mergeCell ref="D21:I21"/>
    <mergeCell ref="D23:I23"/>
    <mergeCell ref="A24:J24"/>
    <mergeCell ref="D18:H18"/>
    <mergeCell ref="B13:C13"/>
    <mergeCell ref="D13:I13"/>
    <mergeCell ref="D22:H22"/>
    <mergeCell ref="B21:C21"/>
    <mergeCell ref="B11:C11"/>
    <mergeCell ref="B15:C15"/>
    <mergeCell ref="B27:C27"/>
    <mergeCell ref="B30:C30"/>
    <mergeCell ref="B29:C29"/>
    <mergeCell ref="B26:C26"/>
    <mergeCell ref="B23:C23"/>
    <mergeCell ref="B19:C19"/>
    <mergeCell ref="B17:C17"/>
    <mergeCell ref="G37:I37"/>
    <mergeCell ref="D15:I15"/>
    <mergeCell ref="G27:I27"/>
    <mergeCell ref="D17:I17"/>
    <mergeCell ref="A42:C42"/>
    <mergeCell ref="A44:C44"/>
    <mergeCell ref="D44:I44"/>
    <mergeCell ref="B9:C9"/>
    <mergeCell ref="G34:I34"/>
    <mergeCell ref="A46:C46"/>
    <mergeCell ref="D46:I46"/>
    <mergeCell ref="G38:I38"/>
    <mergeCell ref="G39:I39"/>
    <mergeCell ref="G29:I29"/>
    <mergeCell ref="G30:I30"/>
    <mergeCell ref="G35:I35"/>
    <mergeCell ref="D20:H20"/>
    <mergeCell ref="D19:I19"/>
    <mergeCell ref="E5:G5"/>
    <mergeCell ref="H4:J4"/>
    <mergeCell ref="H5:J5"/>
    <mergeCell ref="A48:C48"/>
    <mergeCell ref="D11:I11"/>
    <mergeCell ref="D9:I9"/>
    <mergeCell ref="A4:B4"/>
    <mergeCell ref="A5:B5"/>
    <mergeCell ref="E8:F8"/>
    <mergeCell ref="A6:J6"/>
    <mergeCell ref="E4:G4"/>
    <mergeCell ref="A1:K1"/>
  </mergeCells>
  <pageMargins left="0.75" right="0.75" top="1" bottom="1" header="0.5" footer="0.5"/>
  <pageSetup firstPageNumber="1" fitToHeight="1" fitToWidth="1" scale="46" useFirstPageNumber="0" orientation="portrait" pageOrder="downThenOver"/>
  <headerFooter>
    <oddFooter>&amp;L&amp;"Helvetica,Regular"&amp;11&amp;K000000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AT125"/>
  <sheetViews>
    <sheetView workbookViewId="0" showGridLines="0" defaultGridColor="1"/>
  </sheetViews>
  <sheetFormatPr defaultColWidth="6.625" defaultRowHeight="12.4" customHeight="1" outlineLevelRow="0" outlineLevelCol="0"/>
  <cols>
    <col min="1" max="1" width="43.625" style="194" customWidth="1"/>
    <col min="2" max="2" width="9.5" style="194" customWidth="1"/>
    <col min="3" max="3" width="8.25" style="194" customWidth="1"/>
    <col min="4" max="4" width="8.25" style="194" customWidth="1"/>
    <col min="5" max="5" width="8.25" style="194" customWidth="1"/>
    <col min="6" max="6" width="8.25" style="194" customWidth="1"/>
    <col min="7" max="7" width="8.25" style="194" customWidth="1"/>
    <col min="8" max="8" width="8.25" style="194" customWidth="1"/>
    <col min="9" max="9" width="8.25" style="194" customWidth="1"/>
    <col min="10" max="10" width="8.25" style="194" customWidth="1"/>
    <col min="11" max="11" width="8.25" style="194" customWidth="1"/>
    <col min="12" max="12" width="8.25" style="194" customWidth="1"/>
    <col min="13" max="13" width="8.25" style="194" customWidth="1"/>
    <col min="14" max="14" width="8.25" style="194" customWidth="1"/>
    <col min="15" max="15" width="8.25" style="194" customWidth="1"/>
    <col min="16" max="16" width="10.375" style="194" customWidth="1"/>
    <col min="17" max="17" width="8.25" style="194" customWidth="1"/>
    <col min="18" max="18" width="8.25" style="194" customWidth="1"/>
    <col min="19" max="19" width="8.25" style="194" customWidth="1"/>
    <col min="20" max="20" width="8.25" style="194" customWidth="1"/>
    <col min="21" max="21" width="8.25" style="194" customWidth="1"/>
    <col min="22" max="22" width="8.25" style="194" customWidth="1"/>
    <col min="23" max="23" width="8.25" style="194" customWidth="1"/>
    <col min="24" max="24" width="8.25" style="194" customWidth="1"/>
    <col min="25" max="25" width="8.25" style="194" customWidth="1"/>
    <col min="26" max="26" width="8.25" style="194" customWidth="1"/>
    <col min="27" max="27" width="8.25" style="194" customWidth="1"/>
    <col min="28" max="28" width="8.25" style="194" customWidth="1"/>
    <col min="29" max="29" width="8.25" style="194" customWidth="1"/>
    <col min="30" max="30" width="10.75" style="194" customWidth="1"/>
    <col min="31" max="31" width="8.25" style="194" customWidth="1"/>
    <col min="32" max="32" width="8.25" style="194" customWidth="1"/>
    <col min="33" max="33" width="8.25" style="194" customWidth="1"/>
    <col min="34" max="34" width="8.25" style="194" customWidth="1"/>
    <col min="35" max="35" width="8.25" style="194" customWidth="1"/>
    <col min="36" max="36" width="8.25" style="194" customWidth="1"/>
    <col min="37" max="37" width="8.25" style="194" customWidth="1"/>
    <col min="38" max="38" width="8.25" style="194" customWidth="1"/>
    <col min="39" max="39" width="8.25" style="194" customWidth="1"/>
    <col min="40" max="40" width="8.25" style="194" customWidth="1"/>
    <col min="41" max="41" width="8.25" style="194" customWidth="1"/>
    <col min="42" max="42" width="8.25" style="194" customWidth="1"/>
    <col min="43" max="43" width="8.25" style="194" customWidth="1"/>
    <col min="44" max="44" width="10.75" style="194" customWidth="1"/>
    <col min="45" max="45" width="9.625" style="194" customWidth="1"/>
    <col min="46" max="46" width="7.5" style="194" customWidth="1"/>
    <col min="47" max="256" width="6.625" style="194" customWidth="1"/>
  </cols>
  <sheetData>
    <row r="1" ht="14.45" customHeight="1">
      <c r="A1" t="s" s="195">
        <v>0</v>
      </c>
      <c r="B1" s="196"/>
      <c r="C1" s="4"/>
      <c r="D1" s="4"/>
      <c r="E1" s="4"/>
      <c r="F1" s="4"/>
      <c r="G1" s="4"/>
      <c r="H1" s="4"/>
      <c r="I1" s="4"/>
      <c r="J1" s="4"/>
      <c r="K1" s="6"/>
      <c r="L1" s="197"/>
      <c r="M1" s="197"/>
      <c r="N1" s="197"/>
      <c r="O1" s="198"/>
      <c r="P1" s="198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8"/>
      <c r="AD1" s="198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8"/>
      <c r="AR1" s="198"/>
      <c r="AS1" s="197"/>
      <c r="AT1" s="199"/>
    </row>
    <row r="2" ht="12.75" customHeight="1">
      <c r="A2" s="200"/>
      <c r="B2" s="201"/>
      <c r="C2" t="s" s="202">
        <f>A111</f>
        <v>82</v>
      </c>
      <c r="D2" s="203">
        <f>B111</f>
        <v>10</v>
      </c>
      <c r="E2" s="201"/>
      <c r="F2" s="201"/>
      <c r="G2" s="201"/>
      <c r="H2" s="201"/>
      <c r="I2" s="204"/>
      <c r="J2" s="205"/>
      <c r="K2" s="205"/>
      <c r="L2" s="205"/>
      <c r="M2" s="205"/>
      <c r="N2" s="205"/>
      <c r="O2" s="206"/>
      <c r="P2" s="206"/>
      <c r="Q2" s="201"/>
      <c r="R2" s="203"/>
      <c r="S2" s="201"/>
      <c r="T2" s="201"/>
      <c r="U2" s="201"/>
      <c r="V2" s="201"/>
      <c r="W2" s="204"/>
      <c r="X2" s="205"/>
      <c r="Y2" s="205"/>
      <c r="Z2" s="205"/>
      <c r="AA2" s="205"/>
      <c r="AB2" s="205"/>
      <c r="AC2" s="206"/>
      <c r="AD2" s="206"/>
      <c r="AE2" s="201"/>
      <c r="AF2" s="203"/>
      <c r="AG2" s="201"/>
      <c r="AH2" s="201"/>
      <c r="AI2" s="201"/>
      <c r="AJ2" s="201"/>
      <c r="AK2" s="204"/>
      <c r="AL2" s="205"/>
      <c r="AM2" s="205"/>
      <c r="AN2" s="205"/>
      <c r="AO2" s="205"/>
      <c r="AP2" s="205"/>
      <c r="AQ2" s="206"/>
      <c r="AR2" s="206"/>
      <c r="AS2" s="205"/>
      <c r="AT2" s="207"/>
    </row>
    <row r="3" ht="12.4" customHeight="1" hidden="1">
      <c r="A3" s="208"/>
      <c r="B3" s="209"/>
      <c r="C3" s="210">
        <v>1</v>
      </c>
      <c r="D3" s="210">
        <f>IF(C3=12,1,C3+1)</f>
        <v>2</v>
      </c>
      <c r="E3" s="210">
        <f>IF(D3=12,1,D3+1)</f>
        <v>3</v>
      </c>
      <c r="F3" s="210">
        <f>IF(E3=12,1,E3+1)</f>
        <v>4</v>
      </c>
      <c r="G3" s="210">
        <f>IF(F3=12,1,F3+1)</f>
        <v>5</v>
      </c>
      <c r="H3" s="210">
        <f>IF(G3=12,1,G3+1)</f>
        <v>6</v>
      </c>
      <c r="I3" s="210">
        <f>IF(H3=12,1,H3+1)</f>
        <v>7</v>
      </c>
      <c r="J3" s="210">
        <f>IF(I3=12,1,I3+1)</f>
        <v>8</v>
      </c>
      <c r="K3" s="210">
        <f>IF(J3=12,1,J3+1)</f>
        <v>9</v>
      </c>
      <c r="L3" s="210">
        <f>IF(K3=12,1,K3+1)</f>
        <v>10</v>
      </c>
      <c r="M3" s="210">
        <f>IF(L3=12,1,L3+1)</f>
        <v>11</v>
      </c>
      <c r="N3" s="210">
        <f>IF(M3=12,1,M3+1)</f>
        <v>12</v>
      </c>
      <c r="O3" s="211"/>
      <c r="P3" s="211"/>
      <c r="Q3" s="210">
        <f>IF(N3=12,1,N3+1)</f>
        <v>1</v>
      </c>
      <c r="R3" s="210">
        <f>IF(Q3=12,1,Q3+1)</f>
        <v>2</v>
      </c>
      <c r="S3" s="210">
        <f>IF(R3=12,1,R3+1)</f>
        <v>3</v>
      </c>
      <c r="T3" s="210">
        <f>IF(S3=12,1,S3+1)</f>
        <v>4</v>
      </c>
      <c r="U3" s="210">
        <f>IF(T3=12,1,T3+1)</f>
        <v>5</v>
      </c>
      <c r="V3" s="210">
        <f>IF(U3=12,1,U3+1)</f>
        <v>6</v>
      </c>
      <c r="W3" s="210">
        <f>IF(V3=12,1,V3+1)</f>
        <v>7</v>
      </c>
      <c r="X3" s="210">
        <f>IF(W3=12,1,W3+1)</f>
        <v>8</v>
      </c>
      <c r="Y3" s="210">
        <f>IF(X3=12,1,X3+1)</f>
        <v>9</v>
      </c>
      <c r="Z3" s="212">
        <f>IF(Y3=12,1,Y3+1)</f>
        <v>10</v>
      </c>
      <c r="AA3" s="212">
        <f>IF(Z3=12,1,Z3+1)</f>
        <v>11</v>
      </c>
      <c r="AB3" s="212">
        <f>IF(AA3=12,1,AA3+1)</f>
        <v>12</v>
      </c>
      <c r="AC3" s="211"/>
      <c r="AD3" s="211"/>
      <c r="AE3" s="210">
        <f>IF(AB3=12,1,AB3+1)</f>
        <v>1</v>
      </c>
      <c r="AF3" s="210">
        <f>IF(AE3=12,1,AE3+1)</f>
        <v>2</v>
      </c>
      <c r="AG3" s="210">
        <f>IF(AF3=12,1,AF3+1)</f>
        <v>3</v>
      </c>
      <c r="AH3" s="210">
        <f>IF(AG3=12,1,AG3+1)</f>
        <v>4</v>
      </c>
      <c r="AI3" s="210">
        <f>IF(AH3=12,1,AH3+1)</f>
        <v>5</v>
      </c>
      <c r="AJ3" s="210">
        <f>IF(AI3=12,1,AI3+1)</f>
        <v>6</v>
      </c>
      <c r="AK3" s="210">
        <f>IF(AJ3=12,1,AJ3+1)</f>
        <v>7</v>
      </c>
      <c r="AL3" s="210">
        <f>IF(AK3=12,1,AK3+1)</f>
        <v>8</v>
      </c>
      <c r="AM3" s="210">
        <f>IF(AL3=12,1,AL3+1)</f>
        <v>9</v>
      </c>
      <c r="AN3" s="212">
        <f>IF(AM3=12,1,AM3+1)</f>
        <v>10</v>
      </c>
      <c r="AO3" s="212">
        <f>IF(AN3=12,1,AN3+1)</f>
        <v>11</v>
      </c>
      <c r="AP3" s="212">
        <f>IF(AO3=12,1,AO3+1)</f>
        <v>12</v>
      </c>
      <c r="AQ3" s="211"/>
      <c r="AR3" s="211"/>
      <c r="AS3" s="208"/>
      <c r="AT3" s="199"/>
    </row>
    <row r="4" ht="12.6" customHeight="1">
      <c r="A4" s="213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16"/>
      <c r="Q4" s="215"/>
      <c r="R4" s="215"/>
      <c r="S4" s="215"/>
      <c r="T4" s="215"/>
      <c r="U4" s="215"/>
      <c r="V4" s="215"/>
      <c r="W4" s="215"/>
      <c r="X4" s="215"/>
      <c r="Y4" s="215"/>
      <c r="Z4" s="217"/>
      <c r="AA4" s="218"/>
      <c r="AB4" s="213"/>
      <c r="AC4" s="216"/>
      <c r="AD4" s="216"/>
      <c r="AE4" s="215"/>
      <c r="AF4" s="215"/>
      <c r="AG4" s="215"/>
      <c r="AH4" s="215"/>
      <c r="AI4" s="215"/>
      <c r="AJ4" s="215"/>
      <c r="AK4" s="215"/>
      <c r="AL4" s="215"/>
      <c r="AM4" s="215"/>
      <c r="AN4" s="217"/>
      <c r="AO4" s="218"/>
      <c r="AP4" s="213"/>
      <c r="AQ4" s="216"/>
      <c r="AR4" s="216"/>
      <c r="AS4" s="207"/>
      <c r="AT4" s="199"/>
    </row>
    <row r="5" ht="14.25" customHeight="1">
      <c r="A5" t="s" s="219">
        <v>83</v>
      </c>
      <c r="B5" s="220"/>
      <c r="C5" t="s" s="221">
        <v>84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  <c r="Q5" t="s" s="224">
        <v>85</v>
      </c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6"/>
      <c r="AE5" t="s" s="224">
        <v>86</v>
      </c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  <c r="AS5" s="227"/>
      <c r="AT5" s="199"/>
    </row>
    <row r="6" ht="12.95" customHeight="1">
      <c r="A6" s="228"/>
      <c r="B6" s="229"/>
      <c r="C6" t="s" s="230">
        <v>47</v>
      </c>
      <c r="D6" t="s" s="230">
        <v>50</v>
      </c>
      <c r="E6" t="s" s="230">
        <v>52</v>
      </c>
      <c r="F6" t="s" s="230">
        <v>57</v>
      </c>
      <c r="G6" t="s" s="230">
        <v>58</v>
      </c>
      <c r="H6" t="s" s="230">
        <v>60</v>
      </c>
      <c r="I6" t="s" s="230">
        <v>61</v>
      </c>
      <c r="J6" t="s" s="230">
        <v>62</v>
      </c>
      <c r="K6" t="s" s="230">
        <v>64</v>
      </c>
      <c r="L6" t="s" s="230">
        <v>65</v>
      </c>
      <c r="M6" t="s" s="230">
        <v>66</v>
      </c>
      <c r="N6" t="s" s="230">
        <v>67</v>
      </c>
      <c r="O6" s="231"/>
      <c r="P6" s="231"/>
      <c r="Q6" t="s" s="230">
        <v>47</v>
      </c>
      <c r="R6" t="s" s="230">
        <v>50</v>
      </c>
      <c r="S6" t="s" s="230">
        <v>52</v>
      </c>
      <c r="T6" t="s" s="230">
        <v>57</v>
      </c>
      <c r="U6" t="s" s="230">
        <v>58</v>
      </c>
      <c r="V6" t="s" s="230">
        <v>60</v>
      </c>
      <c r="W6" t="s" s="230">
        <v>61</v>
      </c>
      <c r="X6" t="s" s="230">
        <v>62</v>
      </c>
      <c r="Y6" t="s" s="230">
        <v>64</v>
      </c>
      <c r="Z6" t="s" s="230">
        <v>65</v>
      </c>
      <c r="AA6" t="s" s="230">
        <v>66</v>
      </c>
      <c r="AB6" t="s" s="230">
        <v>67</v>
      </c>
      <c r="AC6" s="231"/>
      <c r="AD6" s="231"/>
      <c r="AE6" t="s" s="230">
        <v>47</v>
      </c>
      <c r="AF6" t="s" s="230">
        <v>50</v>
      </c>
      <c r="AG6" t="s" s="230">
        <v>52</v>
      </c>
      <c r="AH6" t="s" s="230">
        <v>57</v>
      </c>
      <c r="AI6" t="s" s="230">
        <v>58</v>
      </c>
      <c r="AJ6" t="s" s="230">
        <v>60</v>
      </c>
      <c r="AK6" t="s" s="230">
        <v>61</v>
      </c>
      <c r="AL6" t="s" s="230">
        <v>62</v>
      </c>
      <c r="AM6" t="s" s="230">
        <v>64</v>
      </c>
      <c r="AN6" t="s" s="230">
        <v>65</v>
      </c>
      <c r="AO6" t="s" s="230">
        <v>66</v>
      </c>
      <c r="AP6" t="s" s="230">
        <v>67</v>
      </c>
      <c r="AQ6" s="231"/>
      <c r="AR6" s="231"/>
      <c r="AS6" s="232"/>
      <c r="AT6" s="207"/>
    </row>
    <row r="7" ht="10.9" customHeight="1">
      <c r="A7" t="s" s="233">
        <v>87</v>
      </c>
      <c r="B7" s="234"/>
      <c r="C7" s="235">
        <v>0.7</v>
      </c>
      <c r="D7" s="235">
        <v>0.8</v>
      </c>
      <c r="E7" s="235">
        <v>0.9</v>
      </c>
      <c r="F7" s="235">
        <v>1</v>
      </c>
      <c r="G7" s="235">
        <v>1</v>
      </c>
      <c r="H7" s="235">
        <v>1</v>
      </c>
      <c r="I7" s="235">
        <v>1</v>
      </c>
      <c r="J7" s="235">
        <v>1</v>
      </c>
      <c r="K7" s="235">
        <v>1</v>
      </c>
      <c r="L7" s="235">
        <v>1</v>
      </c>
      <c r="M7" s="235">
        <v>1</v>
      </c>
      <c r="N7" s="235">
        <v>1</v>
      </c>
      <c r="O7" s="236"/>
      <c r="P7" s="236"/>
      <c r="Q7" s="235">
        <v>1</v>
      </c>
      <c r="R7" s="235">
        <v>1</v>
      </c>
      <c r="S7" s="235">
        <v>1</v>
      </c>
      <c r="T7" s="235">
        <v>1</v>
      </c>
      <c r="U7" s="235">
        <v>1</v>
      </c>
      <c r="V7" s="235">
        <v>1</v>
      </c>
      <c r="W7" s="235">
        <v>1</v>
      </c>
      <c r="X7" s="235">
        <v>1</v>
      </c>
      <c r="Y7" s="235">
        <v>1</v>
      </c>
      <c r="Z7" s="235">
        <v>1</v>
      </c>
      <c r="AA7" s="235">
        <v>1</v>
      </c>
      <c r="AB7" s="235">
        <v>1</v>
      </c>
      <c r="AC7" s="236"/>
      <c r="AD7" s="236"/>
      <c r="AE7" s="235">
        <v>1</v>
      </c>
      <c r="AF7" s="235">
        <v>1</v>
      </c>
      <c r="AG7" s="235">
        <v>1</v>
      </c>
      <c r="AH7" s="235">
        <v>1</v>
      </c>
      <c r="AI7" s="235">
        <v>1</v>
      </c>
      <c r="AJ7" s="235">
        <v>1</v>
      </c>
      <c r="AK7" s="235">
        <v>1</v>
      </c>
      <c r="AL7" s="235">
        <v>1</v>
      </c>
      <c r="AM7" s="235">
        <v>1</v>
      </c>
      <c r="AN7" s="235">
        <v>1</v>
      </c>
      <c r="AO7" s="235">
        <v>1</v>
      </c>
      <c r="AP7" s="235">
        <v>1</v>
      </c>
      <c r="AQ7" s="236"/>
      <c r="AR7" s="236"/>
      <c r="AS7" s="237"/>
      <c r="AT7" s="207"/>
    </row>
    <row r="8" ht="17.1" customHeight="1">
      <c r="A8" t="s" s="238">
        <v>88</v>
      </c>
      <c r="B8" s="22"/>
      <c r="C8" s="239">
        <v>1</v>
      </c>
      <c r="D8" s="239">
        <v>1</v>
      </c>
      <c r="E8" s="239">
        <v>1</v>
      </c>
      <c r="F8" s="239">
        <v>1</v>
      </c>
      <c r="G8" s="239">
        <v>1</v>
      </c>
      <c r="H8" s="239">
        <v>1</v>
      </c>
      <c r="I8" s="239">
        <v>1</v>
      </c>
      <c r="J8" s="239">
        <v>1</v>
      </c>
      <c r="K8" s="239">
        <v>1</v>
      </c>
      <c r="L8" s="239">
        <v>1</v>
      </c>
      <c r="M8" s="239">
        <v>1</v>
      </c>
      <c r="N8" s="239">
        <v>1</v>
      </c>
      <c r="O8" s="240"/>
      <c r="P8" s="240"/>
      <c r="Q8" s="239">
        <v>1</v>
      </c>
      <c r="R8" s="239">
        <v>1</v>
      </c>
      <c r="S8" s="239">
        <v>1</v>
      </c>
      <c r="T8" s="239">
        <v>1</v>
      </c>
      <c r="U8" s="239">
        <v>1</v>
      </c>
      <c r="V8" s="239">
        <v>1</v>
      </c>
      <c r="W8" s="239">
        <v>1</v>
      </c>
      <c r="X8" s="239">
        <v>1</v>
      </c>
      <c r="Y8" s="239">
        <v>1</v>
      </c>
      <c r="Z8" s="239">
        <v>1</v>
      </c>
      <c r="AA8" s="239">
        <v>1</v>
      </c>
      <c r="AB8" s="239">
        <v>1</v>
      </c>
      <c r="AC8" s="240"/>
      <c r="AD8" s="240"/>
      <c r="AE8" s="239">
        <v>1</v>
      </c>
      <c r="AF8" s="239">
        <v>1</v>
      </c>
      <c r="AG8" s="239">
        <v>1</v>
      </c>
      <c r="AH8" s="239">
        <v>1</v>
      </c>
      <c r="AI8" s="239">
        <v>1</v>
      </c>
      <c r="AJ8" s="239">
        <v>1</v>
      </c>
      <c r="AK8" s="239">
        <v>1</v>
      </c>
      <c r="AL8" s="239">
        <v>1</v>
      </c>
      <c r="AM8" s="239">
        <v>1</v>
      </c>
      <c r="AN8" s="239">
        <v>1</v>
      </c>
      <c r="AO8" s="239">
        <v>1</v>
      </c>
      <c r="AP8" s="239">
        <v>1</v>
      </c>
      <c r="AQ8" s="240"/>
      <c r="AR8" s="240"/>
      <c r="AS8" s="14"/>
      <c r="AT8" s="199"/>
    </row>
    <row r="9" ht="10.5" customHeight="1">
      <c r="A9" t="s" s="233">
        <v>89</v>
      </c>
      <c r="B9" s="234"/>
      <c r="C9" s="239">
        <v>1</v>
      </c>
      <c r="D9" s="239">
        <v>1</v>
      </c>
      <c r="E9" s="239">
        <v>1</v>
      </c>
      <c r="F9" s="239">
        <v>1</v>
      </c>
      <c r="G9" s="239">
        <v>1</v>
      </c>
      <c r="H9" s="239">
        <v>1</v>
      </c>
      <c r="I9" s="239">
        <v>1</v>
      </c>
      <c r="J9" s="239">
        <v>1</v>
      </c>
      <c r="K9" s="239">
        <v>1</v>
      </c>
      <c r="L9" s="239">
        <v>1</v>
      </c>
      <c r="M9" s="239">
        <v>1</v>
      </c>
      <c r="N9" s="239">
        <v>1</v>
      </c>
      <c r="O9" s="240"/>
      <c r="P9" s="240"/>
      <c r="Q9" s="239">
        <v>1</v>
      </c>
      <c r="R9" s="239">
        <v>1</v>
      </c>
      <c r="S9" s="239">
        <v>1</v>
      </c>
      <c r="T9" s="239">
        <v>1</v>
      </c>
      <c r="U9" s="239">
        <v>1</v>
      </c>
      <c r="V9" s="239">
        <v>1</v>
      </c>
      <c r="W9" s="239">
        <v>1</v>
      </c>
      <c r="X9" s="239">
        <v>1</v>
      </c>
      <c r="Y9" s="239">
        <v>1</v>
      </c>
      <c r="Z9" s="239">
        <v>1</v>
      </c>
      <c r="AA9" s="239">
        <v>1</v>
      </c>
      <c r="AB9" s="239">
        <v>1</v>
      </c>
      <c r="AC9" s="240"/>
      <c r="AD9" s="240"/>
      <c r="AE9" s="239">
        <v>1</v>
      </c>
      <c r="AF9" s="239">
        <v>1</v>
      </c>
      <c r="AG9" s="239">
        <v>1</v>
      </c>
      <c r="AH9" s="239">
        <v>1</v>
      </c>
      <c r="AI9" s="239">
        <v>1</v>
      </c>
      <c r="AJ9" s="239">
        <v>1</v>
      </c>
      <c r="AK9" s="239">
        <v>1</v>
      </c>
      <c r="AL9" s="239">
        <v>1</v>
      </c>
      <c r="AM9" s="239">
        <v>1</v>
      </c>
      <c r="AN9" s="239">
        <v>1</v>
      </c>
      <c r="AO9" s="239">
        <v>1</v>
      </c>
      <c r="AP9" s="239">
        <v>1</v>
      </c>
      <c r="AQ9" s="240"/>
      <c r="AR9" s="240"/>
      <c r="AS9" s="241"/>
      <c r="AT9" s="207"/>
    </row>
    <row r="10" ht="17.1" customHeight="1">
      <c r="A10" t="s" s="242">
        <v>90</v>
      </c>
      <c r="B10" s="243"/>
      <c r="C10" s="239">
        <v>1</v>
      </c>
      <c r="D10" s="239">
        <v>1</v>
      </c>
      <c r="E10" s="239">
        <v>1</v>
      </c>
      <c r="F10" s="239">
        <v>1</v>
      </c>
      <c r="G10" s="239">
        <v>1</v>
      </c>
      <c r="H10" s="239">
        <v>1</v>
      </c>
      <c r="I10" s="239">
        <v>1</v>
      </c>
      <c r="J10" s="239">
        <v>1</v>
      </c>
      <c r="K10" s="239">
        <v>1</v>
      </c>
      <c r="L10" s="239">
        <v>1</v>
      </c>
      <c r="M10" s="239">
        <v>1</v>
      </c>
      <c r="N10" s="239">
        <v>1</v>
      </c>
      <c r="O10" s="240"/>
      <c r="P10" s="240"/>
      <c r="Q10" s="239">
        <v>1</v>
      </c>
      <c r="R10" s="239">
        <v>1</v>
      </c>
      <c r="S10" s="239">
        <v>1</v>
      </c>
      <c r="T10" s="239">
        <v>1</v>
      </c>
      <c r="U10" s="239">
        <v>1</v>
      </c>
      <c r="V10" s="239">
        <v>1</v>
      </c>
      <c r="W10" s="239">
        <v>1</v>
      </c>
      <c r="X10" s="239">
        <v>1</v>
      </c>
      <c r="Y10" s="239">
        <v>1</v>
      </c>
      <c r="Z10" s="239">
        <v>1</v>
      </c>
      <c r="AA10" s="239">
        <v>1</v>
      </c>
      <c r="AB10" s="239">
        <v>1</v>
      </c>
      <c r="AC10" s="240"/>
      <c r="AD10" s="240"/>
      <c r="AE10" s="239">
        <v>1</v>
      </c>
      <c r="AF10" s="239">
        <v>1</v>
      </c>
      <c r="AG10" s="239">
        <v>1</v>
      </c>
      <c r="AH10" s="239">
        <v>1</v>
      </c>
      <c r="AI10" s="239">
        <v>1</v>
      </c>
      <c r="AJ10" s="239">
        <v>1</v>
      </c>
      <c r="AK10" s="239">
        <v>1</v>
      </c>
      <c r="AL10" s="239">
        <v>1</v>
      </c>
      <c r="AM10" s="239">
        <v>1</v>
      </c>
      <c r="AN10" s="239">
        <v>1</v>
      </c>
      <c r="AO10" s="239">
        <v>1</v>
      </c>
      <c r="AP10" s="239">
        <v>1</v>
      </c>
      <c r="AQ10" s="240"/>
      <c r="AR10" s="240"/>
      <c r="AS10" s="118"/>
      <c r="AT10" s="199"/>
    </row>
    <row r="11" ht="10.9" customHeight="1">
      <c r="A11" s="244"/>
      <c r="B11" s="245"/>
      <c r="C11" s="246"/>
      <c r="D11" s="246"/>
      <c r="E11" s="246"/>
      <c r="F11" s="246"/>
      <c r="G11" s="246"/>
      <c r="H11" s="246"/>
      <c r="I11" s="246"/>
      <c r="J11" s="246"/>
      <c r="K11" s="247"/>
      <c r="L11" s="247"/>
      <c r="M11" s="247"/>
      <c r="N11" s="247"/>
      <c r="O11" s="248"/>
      <c r="P11" s="248"/>
      <c r="Q11" s="246"/>
      <c r="R11" s="246"/>
      <c r="S11" s="246"/>
      <c r="T11" s="246"/>
      <c r="U11" s="246"/>
      <c r="V11" s="246"/>
      <c r="W11" s="246"/>
      <c r="X11" s="246"/>
      <c r="Y11" s="247"/>
      <c r="Z11" s="247"/>
      <c r="AA11" s="247"/>
      <c r="AB11" s="247"/>
      <c r="AC11" s="248"/>
      <c r="AD11" s="248"/>
      <c r="AE11" s="246"/>
      <c r="AF11" s="246"/>
      <c r="AG11" s="246"/>
      <c r="AH11" s="246"/>
      <c r="AI11" s="246"/>
      <c r="AJ11" s="246"/>
      <c r="AK11" s="246"/>
      <c r="AL11" s="246"/>
      <c r="AM11" s="247"/>
      <c r="AN11" s="247"/>
      <c r="AO11" s="247"/>
      <c r="AP11" s="247"/>
      <c r="AQ11" s="248"/>
      <c r="AR11" s="248"/>
      <c r="AS11" s="249"/>
      <c r="AT11" s="199"/>
    </row>
    <row r="12" ht="10.5" customHeight="1">
      <c r="A12" s="250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P12" s="252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2"/>
      <c r="AD12" s="252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2"/>
      <c r="AR12" s="252"/>
      <c r="AS12" s="253"/>
      <c r="AT12" s="199"/>
    </row>
    <row r="13" ht="13.5" customHeight="1">
      <c r="A13" s="254"/>
      <c r="B13" s="255"/>
      <c r="C13" t="s" s="224">
        <v>84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Q13" t="s" s="224">
        <v>85</v>
      </c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6"/>
      <c r="AE13" t="s" s="224">
        <v>86</v>
      </c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6"/>
      <c r="AS13" t="s" s="256">
        <v>91</v>
      </c>
      <c r="AT13" s="207"/>
    </row>
    <row r="14" ht="21.6" customHeight="1">
      <c r="A14" t="s" s="219">
        <v>92</v>
      </c>
      <c r="B14" s="257"/>
      <c r="C14" t="s" s="230">
        <f t="shared" si="37" ref="C14:C104">C$6</f>
        <v>47</v>
      </c>
      <c r="D14" t="s" s="230">
        <f>D$6</f>
        <v>50</v>
      </c>
      <c r="E14" t="s" s="230">
        <f>E$6</f>
        <v>52</v>
      </c>
      <c r="F14" t="s" s="230">
        <f>F$6</f>
        <v>57</v>
      </c>
      <c r="G14" t="s" s="230">
        <f>G$6</f>
        <v>58</v>
      </c>
      <c r="H14" t="s" s="230">
        <f>H$6</f>
        <v>60</v>
      </c>
      <c r="I14" t="s" s="230">
        <f>I$6</f>
        <v>61</v>
      </c>
      <c r="J14" t="s" s="230">
        <f>J$6</f>
        <v>62</v>
      </c>
      <c r="K14" t="s" s="230">
        <f>K$6</f>
        <v>64</v>
      </c>
      <c r="L14" t="s" s="230">
        <f>L$6</f>
        <v>65</v>
      </c>
      <c r="M14" t="s" s="230">
        <f>M$6</f>
        <v>66</v>
      </c>
      <c r="N14" t="s" s="230">
        <f>N$6</f>
        <v>67</v>
      </c>
      <c r="O14" t="s" s="258">
        <v>93</v>
      </c>
      <c r="P14" t="s" s="258">
        <v>94</v>
      </c>
      <c r="Q14" t="s" s="230">
        <f>Q$6</f>
        <v>47</v>
      </c>
      <c r="R14" t="s" s="230">
        <f>R$6</f>
        <v>50</v>
      </c>
      <c r="S14" t="s" s="230">
        <f>S$6</f>
        <v>52</v>
      </c>
      <c r="T14" t="s" s="230">
        <f>T$6</f>
        <v>57</v>
      </c>
      <c r="U14" t="s" s="230">
        <f>U$6</f>
        <v>58</v>
      </c>
      <c r="V14" t="s" s="230">
        <f>V$6</f>
        <v>60</v>
      </c>
      <c r="W14" t="s" s="230">
        <f>W$6</f>
        <v>61</v>
      </c>
      <c r="X14" t="s" s="230">
        <f>X$6</f>
        <v>62</v>
      </c>
      <c r="Y14" t="s" s="230">
        <f>Y$6</f>
        <v>64</v>
      </c>
      <c r="Z14" t="s" s="230">
        <f>Z$6</f>
        <v>65</v>
      </c>
      <c r="AA14" t="s" s="230">
        <f>AA$6</f>
        <v>66</v>
      </c>
      <c r="AB14" t="s" s="230">
        <f>AB$6</f>
        <v>67</v>
      </c>
      <c r="AC14" t="s" s="258">
        <v>95</v>
      </c>
      <c r="AD14" t="s" s="258">
        <v>96</v>
      </c>
      <c r="AE14" t="s" s="230">
        <f>AE$6</f>
        <v>47</v>
      </c>
      <c r="AF14" t="s" s="230">
        <f>AF$6</f>
        <v>50</v>
      </c>
      <c r="AG14" t="s" s="230">
        <f>AG$6</f>
        <v>52</v>
      </c>
      <c r="AH14" t="s" s="230">
        <f>AH$6</f>
        <v>57</v>
      </c>
      <c r="AI14" t="s" s="230">
        <f>AI$6</f>
        <v>58</v>
      </c>
      <c r="AJ14" t="s" s="230">
        <f>AJ$6</f>
        <v>60</v>
      </c>
      <c r="AK14" t="s" s="230">
        <f>AK$6</f>
        <v>61</v>
      </c>
      <c r="AL14" t="s" s="230">
        <f>AL$6</f>
        <v>62</v>
      </c>
      <c r="AM14" t="s" s="230">
        <f>AM$6</f>
        <v>64</v>
      </c>
      <c r="AN14" t="s" s="230">
        <f>AN$6</f>
        <v>65</v>
      </c>
      <c r="AO14" t="s" s="230">
        <f>AO$6</f>
        <v>66</v>
      </c>
      <c r="AP14" t="s" s="230">
        <f>AP$6</f>
        <v>67</v>
      </c>
      <c r="AQ14" t="s" s="258">
        <v>97</v>
      </c>
      <c r="AR14" t="s" s="258">
        <v>98</v>
      </c>
      <c r="AS14" s="259"/>
      <c r="AT14" s="207"/>
    </row>
    <row r="15" ht="10.9" customHeigh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1"/>
      <c r="L15" s="261"/>
      <c r="M15" s="261"/>
      <c r="N15" s="261"/>
      <c r="O15" s="263"/>
      <c r="P15" s="263"/>
      <c r="Q15" s="262"/>
      <c r="R15" s="262"/>
      <c r="S15" s="262"/>
      <c r="T15" s="262"/>
      <c r="U15" s="262"/>
      <c r="V15" s="262"/>
      <c r="W15" s="262"/>
      <c r="X15" s="262"/>
      <c r="Y15" s="261"/>
      <c r="Z15" s="261"/>
      <c r="AA15" s="261"/>
      <c r="AB15" s="261"/>
      <c r="AC15" s="263"/>
      <c r="AD15" s="263"/>
      <c r="AE15" s="262"/>
      <c r="AF15" s="262"/>
      <c r="AG15" s="262"/>
      <c r="AH15" s="262"/>
      <c r="AI15" s="262"/>
      <c r="AJ15" s="262"/>
      <c r="AK15" s="262"/>
      <c r="AL15" s="262"/>
      <c r="AM15" s="261"/>
      <c r="AN15" s="261"/>
      <c r="AO15" s="261"/>
      <c r="AP15" s="261"/>
      <c r="AQ15" s="263"/>
      <c r="AR15" s="263"/>
      <c r="AS15" s="261"/>
      <c r="AT15" s="199"/>
    </row>
    <row r="16" ht="10.5" customHeight="1">
      <c r="A16" t="s" s="264">
        <v>99</v>
      </c>
      <c r="B16" t="s" s="265">
        <v>2</v>
      </c>
      <c r="C16" s="266">
        <v>1516000</v>
      </c>
      <c r="D16" s="266">
        <v>1132000</v>
      </c>
      <c r="E16" s="266">
        <v>1426000</v>
      </c>
      <c r="F16" s="266">
        <v>1300000</v>
      </c>
      <c r="G16" s="266">
        <v>1476000</v>
      </c>
      <c r="H16" s="266">
        <v>1652262</v>
      </c>
      <c r="I16" s="266">
        <v>2099409</v>
      </c>
      <c r="J16" s="266">
        <v>2337801</v>
      </c>
      <c r="K16" s="266">
        <v>750000</v>
      </c>
      <c r="L16" s="266">
        <v>750000</v>
      </c>
      <c r="M16" s="266">
        <v>750000</v>
      </c>
      <c r="N16" s="266">
        <v>750000</v>
      </c>
      <c r="O16" s="267">
        <f>SUM(C16:N16)</f>
        <v>15939472</v>
      </c>
      <c r="P16" s="267">
        <f>O16/12</f>
        <v>1328289.333333333</v>
      </c>
      <c r="Q16" s="266">
        <v>750000</v>
      </c>
      <c r="R16" s="266">
        <v>750000</v>
      </c>
      <c r="S16" s="266">
        <v>750000</v>
      </c>
      <c r="T16" s="266">
        <v>750000</v>
      </c>
      <c r="U16" s="266">
        <v>750000</v>
      </c>
      <c r="V16" s="266">
        <v>750000</v>
      </c>
      <c r="W16" s="266">
        <v>750000</v>
      </c>
      <c r="X16" s="266">
        <v>750000</v>
      </c>
      <c r="Y16" s="266">
        <v>750000</v>
      </c>
      <c r="Z16" s="266">
        <v>750000</v>
      </c>
      <c r="AA16" s="266">
        <v>750000</v>
      </c>
      <c r="AB16" s="266">
        <v>750000</v>
      </c>
      <c r="AC16" s="267">
        <f>SUM(Q16:AB16)</f>
        <v>9000000</v>
      </c>
      <c r="AD16" s="267">
        <f>AC16/12</f>
        <v>750000</v>
      </c>
      <c r="AE16" s="266">
        <v>750000</v>
      </c>
      <c r="AF16" s="266">
        <v>750000</v>
      </c>
      <c r="AG16" s="266">
        <v>750000</v>
      </c>
      <c r="AH16" s="266">
        <v>750000</v>
      </c>
      <c r="AI16" s="266">
        <v>750000</v>
      </c>
      <c r="AJ16" s="266">
        <v>750000</v>
      </c>
      <c r="AK16" s="266">
        <v>750000</v>
      </c>
      <c r="AL16" s="266">
        <v>750000</v>
      </c>
      <c r="AM16" s="266">
        <v>750000</v>
      </c>
      <c r="AN16" s="266">
        <v>750000</v>
      </c>
      <c r="AO16" s="266">
        <v>750000</v>
      </c>
      <c r="AP16" s="266">
        <v>750000</v>
      </c>
      <c r="AQ16" s="267">
        <f>SUM(AE16:AP16)</f>
        <v>9000000</v>
      </c>
      <c r="AR16" s="267">
        <f>AQ16/12</f>
        <v>750000</v>
      </c>
      <c r="AS16" s="268">
        <f>O16+AC16+AQ16</f>
        <v>33939472</v>
      </c>
      <c r="AT16" s="269"/>
    </row>
    <row r="17" ht="10.5" customHeight="1">
      <c r="A17" t="s" s="270">
        <v>74</v>
      </c>
      <c r="B17" t="s" s="271">
        <v>2</v>
      </c>
      <c r="C17" s="272">
        <f>SUM(C16:C16)</f>
        <v>1516000</v>
      </c>
      <c r="D17" s="272">
        <f>SUM(D16:D16)</f>
        <v>1132000</v>
      </c>
      <c r="E17" s="272">
        <f>SUM(E16:E16)</f>
        <v>1426000</v>
      </c>
      <c r="F17" s="272">
        <f>SUM(F16:F16)</f>
        <v>1300000</v>
      </c>
      <c r="G17" s="272">
        <f>SUM(G16:G16)</f>
        <v>1476000</v>
      </c>
      <c r="H17" s="272">
        <f>SUM(H16:H16)</f>
        <v>1652262</v>
      </c>
      <c r="I17" s="272">
        <f>SUM(I16:I16)</f>
        <v>2099409</v>
      </c>
      <c r="J17" s="272">
        <f>SUM(J16:J16)</f>
        <v>2337801</v>
      </c>
      <c r="K17" s="272">
        <f>SUM(K16:K16)</f>
        <v>750000</v>
      </c>
      <c r="L17" s="272">
        <f>SUM(L16:L16)</f>
        <v>750000</v>
      </c>
      <c r="M17" s="272">
        <f>SUM(M16:M16)</f>
        <v>750000</v>
      </c>
      <c r="N17" s="272">
        <f>SUM(N16:N16)</f>
        <v>750000</v>
      </c>
      <c r="O17" s="272">
        <f>SUM(O16:O16)</f>
        <v>15939472</v>
      </c>
      <c r="P17" s="272">
        <f>SUM(P16:P16)</f>
        <v>1328289.333333333</v>
      </c>
      <c r="Q17" s="272">
        <f>SUM(Q16:Q16)</f>
        <v>750000</v>
      </c>
      <c r="R17" s="272">
        <f>SUM(R16:R16)</f>
        <v>750000</v>
      </c>
      <c r="S17" s="272">
        <f>SUM(S16:S16)</f>
        <v>750000</v>
      </c>
      <c r="T17" s="272">
        <f>SUM(T16:T16)</f>
        <v>750000</v>
      </c>
      <c r="U17" s="272">
        <f>SUM(U16:U16)</f>
        <v>750000</v>
      </c>
      <c r="V17" s="272">
        <f>SUM(V16:V16)</f>
        <v>750000</v>
      </c>
      <c r="W17" s="272">
        <f>SUM(W16:W16)</f>
        <v>750000</v>
      </c>
      <c r="X17" s="272">
        <f>SUM(X16:X16)</f>
        <v>750000</v>
      </c>
      <c r="Y17" s="272">
        <f>SUM(Y16:Y16)</f>
        <v>750000</v>
      </c>
      <c r="Z17" s="272">
        <f>SUM(Z16:Z16)</f>
        <v>750000</v>
      </c>
      <c r="AA17" s="272">
        <f>SUM(AA16:AA16)</f>
        <v>750000</v>
      </c>
      <c r="AB17" s="272">
        <f>SUM(AB16:AB16)</f>
        <v>750000</v>
      </c>
      <c r="AC17" s="272">
        <f>SUM(AC16:AC16)</f>
        <v>9000000</v>
      </c>
      <c r="AD17" s="272">
        <f>SUM(AD16:AD16)</f>
        <v>750000</v>
      </c>
      <c r="AE17" s="272">
        <f>SUM(AE16:AE16)</f>
        <v>750000</v>
      </c>
      <c r="AF17" s="272">
        <f>SUM(AF16:AF16)</f>
        <v>750000</v>
      </c>
      <c r="AG17" s="272">
        <f>SUM(AG16:AG16)</f>
        <v>750000</v>
      </c>
      <c r="AH17" s="272">
        <f>SUM(AH16:AH16)</f>
        <v>750000</v>
      </c>
      <c r="AI17" s="272">
        <f>SUM(AI16:AI16)</f>
        <v>750000</v>
      </c>
      <c r="AJ17" s="272">
        <f>SUM(AJ16:AJ16)</f>
        <v>750000</v>
      </c>
      <c r="AK17" s="272">
        <f>SUM(AK16:AK16)</f>
        <v>750000</v>
      </c>
      <c r="AL17" s="272">
        <f>SUM(AL16:AL16)</f>
        <v>750000</v>
      </c>
      <c r="AM17" s="272">
        <f>SUM(AM16:AM16)</f>
        <v>750000</v>
      </c>
      <c r="AN17" s="272">
        <f>SUM(AN16:AN16)</f>
        <v>750000</v>
      </c>
      <c r="AO17" s="272">
        <f>SUM(AO16:AO16)</f>
        <v>750000</v>
      </c>
      <c r="AP17" s="272">
        <f>SUM(AP16:AP16)</f>
        <v>750000</v>
      </c>
      <c r="AQ17" s="272">
        <f>SUM(AQ16:AQ16)</f>
        <v>9000000</v>
      </c>
      <c r="AR17" s="273">
        <f>SUM(AR16:AR16)</f>
        <v>750000</v>
      </c>
      <c r="AS17" s="274">
        <f>SUM(AS16:AS16)</f>
        <v>33939472</v>
      </c>
      <c r="AT17" s="269"/>
    </row>
    <row r="18" ht="10.9" customHeight="1">
      <c r="A18" s="275"/>
      <c r="B18" s="276"/>
      <c r="C18" s="277"/>
      <c r="D18" s="275"/>
      <c r="E18" s="275"/>
      <c r="F18" s="275"/>
      <c r="G18" s="275"/>
      <c r="H18" s="275"/>
      <c r="I18" s="275"/>
      <c r="J18" s="275"/>
      <c r="K18" s="218"/>
      <c r="L18" s="218"/>
      <c r="M18" s="218"/>
      <c r="N18" s="218"/>
      <c r="O18" s="278"/>
      <c r="P18" s="278"/>
      <c r="Q18" s="277"/>
      <c r="R18" s="275"/>
      <c r="S18" s="275"/>
      <c r="T18" s="275"/>
      <c r="U18" s="275"/>
      <c r="V18" s="275"/>
      <c r="W18" s="275"/>
      <c r="X18" s="275"/>
      <c r="Y18" s="218"/>
      <c r="Z18" s="218"/>
      <c r="AA18" s="218"/>
      <c r="AB18" s="218"/>
      <c r="AC18" s="278"/>
      <c r="AD18" s="278"/>
      <c r="AE18" s="277"/>
      <c r="AF18" s="275"/>
      <c r="AG18" s="275"/>
      <c r="AH18" s="275"/>
      <c r="AI18" s="275"/>
      <c r="AJ18" s="275"/>
      <c r="AK18" s="275"/>
      <c r="AL18" s="275"/>
      <c r="AM18" s="218"/>
      <c r="AN18" s="218"/>
      <c r="AO18" s="218"/>
      <c r="AP18" s="218"/>
      <c r="AQ18" s="278"/>
      <c r="AR18" s="278"/>
      <c r="AS18" s="279"/>
      <c r="AT18" s="199"/>
    </row>
    <row r="19" ht="21" customHeight="1">
      <c r="A19" t="s" s="219">
        <v>100</v>
      </c>
      <c r="B19" s="257"/>
      <c r="C19" t="s" s="230">
        <f t="shared" si="37"/>
        <v>47</v>
      </c>
      <c r="D19" t="s" s="230">
        <f>D$6</f>
        <v>50</v>
      </c>
      <c r="E19" t="s" s="230">
        <f>E$6</f>
        <v>52</v>
      </c>
      <c r="F19" t="s" s="230">
        <f>F$6</f>
        <v>57</v>
      </c>
      <c r="G19" t="s" s="230">
        <f>G$6</f>
        <v>58</v>
      </c>
      <c r="H19" t="s" s="230">
        <f>H$6</f>
        <v>60</v>
      </c>
      <c r="I19" t="s" s="230">
        <f>I$6</f>
        <v>61</v>
      </c>
      <c r="J19" t="s" s="230">
        <f>J$6</f>
        <v>62</v>
      </c>
      <c r="K19" t="s" s="230">
        <f>K$6</f>
        <v>64</v>
      </c>
      <c r="L19" t="s" s="230">
        <f>L$6</f>
        <v>65</v>
      </c>
      <c r="M19" t="s" s="230">
        <f>M$6</f>
        <v>66</v>
      </c>
      <c r="N19" t="s" s="230">
        <f>N$6</f>
        <v>67</v>
      </c>
      <c r="O19" t="s" s="280">
        <f>O14</f>
        <v>93</v>
      </c>
      <c r="P19" t="s" s="280">
        <f>P14</f>
        <v>94</v>
      </c>
      <c r="Q19" t="s" s="230">
        <f>Q$6</f>
        <v>47</v>
      </c>
      <c r="R19" t="s" s="230">
        <f>R$6</f>
        <v>50</v>
      </c>
      <c r="S19" t="s" s="230">
        <f>S$6</f>
        <v>52</v>
      </c>
      <c r="T19" t="s" s="230">
        <f>T$6</f>
        <v>57</v>
      </c>
      <c r="U19" t="s" s="230">
        <f>U$6</f>
        <v>58</v>
      </c>
      <c r="V19" t="s" s="230">
        <f>V$6</f>
        <v>60</v>
      </c>
      <c r="W19" t="s" s="230">
        <f>W$6</f>
        <v>61</v>
      </c>
      <c r="X19" t="s" s="230">
        <f>X$6</f>
        <v>62</v>
      </c>
      <c r="Y19" t="s" s="230">
        <f>Y$6</f>
        <v>64</v>
      </c>
      <c r="Z19" t="s" s="230">
        <f>Z$6</f>
        <v>65</v>
      </c>
      <c r="AA19" t="s" s="230">
        <f>AA$6</f>
        <v>66</v>
      </c>
      <c r="AB19" t="s" s="230">
        <f>AB$6</f>
        <v>67</v>
      </c>
      <c r="AC19" t="s" s="280">
        <f>AC14</f>
        <v>95</v>
      </c>
      <c r="AD19" t="s" s="280">
        <f>AD14</f>
        <v>96</v>
      </c>
      <c r="AE19" t="s" s="230">
        <f>AE$6</f>
        <v>47</v>
      </c>
      <c r="AF19" t="s" s="230">
        <f>AF$6</f>
        <v>50</v>
      </c>
      <c r="AG19" t="s" s="230">
        <f>AG$6</f>
        <v>52</v>
      </c>
      <c r="AH19" t="s" s="230">
        <f>AH$6</f>
        <v>57</v>
      </c>
      <c r="AI19" t="s" s="230">
        <f>AI$6</f>
        <v>58</v>
      </c>
      <c r="AJ19" t="s" s="230">
        <f>AJ$6</f>
        <v>60</v>
      </c>
      <c r="AK19" t="s" s="230">
        <f>AK$6</f>
        <v>61</v>
      </c>
      <c r="AL19" t="s" s="230">
        <f>AL$6</f>
        <v>62</v>
      </c>
      <c r="AM19" t="s" s="230">
        <f>AM$6</f>
        <v>64</v>
      </c>
      <c r="AN19" t="s" s="230">
        <f>AN$6</f>
        <v>65</v>
      </c>
      <c r="AO19" t="s" s="230">
        <f>AO$6</f>
        <v>66</v>
      </c>
      <c r="AP19" t="s" s="230">
        <f>AP$6</f>
        <v>67</v>
      </c>
      <c r="AQ19" t="s" s="280">
        <f>AQ14</f>
        <v>97</v>
      </c>
      <c r="AR19" t="s" s="280">
        <f>AR14</f>
        <v>98</v>
      </c>
      <c r="AS19" t="s" s="281">
        <f>AS13</f>
        <v>91</v>
      </c>
      <c r="AT19" s="207"/>
    </row>
    <row r="20" ht="10.9" customHeight="1">
      <c r="A20" s="260"/>
      <c r="B20" s="261"/>
      <c r="C20" s="262"/>
      <c r="D20" s="262"/>
      <c r="E20" s="262"/>
      <c r="F20" s="262"/>
      <c r="G20" s="262"/>
      <c r="H20" s="262"/>
      <c r="I20" s="262"/>
      <c r="J20" s="262"/>
      <c r="K20" s="261"/>
      <c r="L20" s="261"/>
      <c r="M20" s="261"/>
      <c r="N20" s="261"/>
      <c r="O20" s="263"/>
      <c r="P20" s="263"/>
      <c r="Q20" s="262"/>
      <c r="R20" s="262"/>
      <c r="S20" s="262"/>
      <c r="T20" s="262"/>
      <c r="U20" s="262"/>
      <c r="V20" s="262"/>
      <c r="W20" s="262"/>
      <c r="X20" s="262"/>
      <c r="Y20" s="261"/>
      <c r="Z20" s="261"/>
      <c r="AA20" s="261"/>
      <c r="AB20" s="261"/>
      <c r="AC20" s="263"/>
      <c r="AD20" s="263"/>
      <c r="AE20" s="262"/>
      <c r="AF20" s="262"/>
      <c r="AG20" s="262"/>
      <c r="AH20" s="262"/>
      <c r="AI20" s="262"/>
      <c r="AJ20" s="262"/>
      <c r="AK20" s="262"/>
      <c r="AL20" s="262"/>
      <c r="AM20" s="261"/>
      <c r="AN20" s="261"/>
      <c r="AO20" s="261"/>
      <c r="AP20" s="261"/>
      <c r="AQ20" s="263"/>
      <c r="AR20" s="263"/>
      <c r="AS20" s="261"/>
      <c r="AT20" s="199"/>
    </row>
    <row r="21" ht="10.5" customHeight="1">
      <c r="A21" t="s" s="264">
        <v>101</v>
      </c>
      <c r="B21" t="s" s="265">
        <v>2</v>
      </c>
      <c r="C21" s="266">
        <v>404000</v>
      </c>
      <c r="D21" s="266">
        <v>318937</v>
      </c>
      <c r="E21" s="266">
        <v>411692</v>
      </c>
      <c r="F21" s="266">
        <v>352974</v>
      </c>
      <c r="G21" s="266">
        <v>408777</v>
      </c>
      <c r="H21" s="266">
        <v>427893</v>
      </c>
      <c r="I21" s="266">
        <v>550155</v>
      </c>
      <c r="J21" s="266">
        <v>631207</v>
      </c>
      <c r="K21" s="266">
        <v>225000</v>
      </c>
      <c r="L21" s="266">
        <v>225000</v>
      </c>
      <c r="M21" s="266">
        <v>225000</v>
      </c>
      <c r="N21" s="266">
        <v>225000</v>
      </c>
      <c r="O21" s="267">
        <f>SUM(C21:N21)</f>
        <v>4405635</v>
      </c>
      <c r="P21" s="267">
        <f>O21/12</f>
        <v>367136.25</v>
      </c>
      <c r="Q21" s="266">
        <v>225000</v>
      </c>
      <c r="R21" s="266">
        <v>225000</v>
      </c>
      <c r="S21" s="266">
        <v>225000</v>
      </c>
      <c r="T21" s="266">
        <v>225000</v>
      </c>
      <c r="U21" s="266">
        <v>225000</v>
      </c>
      <c r="V21" s="266">
        <v>225000</v>
      </c>
      <c r="W21" s="266">
        <v>225000</v>
      </c>
      <c r="X21" s="266">
        <v>225000</v>
      </c>
      <c r="Y21" s="266">
        <v>225000</v>
      </c>
      <c r="Z21" s="266">
        <v>225000</v>
      </c>
      <c r="AA21" s="266">
        <v>225000</v>
      </c>
      <c r="AB21" s="266">
        <v>225000</v>
      </c>
      <c r="AC21" s="267">
        <f>SUM(Q21:AB21)</f>
        <v>2700000</v>
      </c>
      <c r="AD21" s="267">
        <f>AC21/12</f>
        <v>225000</v>
      </c>
      <c r="AE21" s="266">
        <v>225000</v>
      </c>
      <c r="AF21" s="266">
        <v>225000</v>
      </c>
      <c r="AG21" s="266">
        <v>225000</v>
      </c>
      <c r="AH21" s="266">
        <v>225000</v>
      </c>
      <c r="AI21" s="266">
        <v>225000</v>
      </c>
      <c r="AJ21" s="266">
        <v>225000</v>
      </c>
      <c r="AK21" s="266">
        <v>225000</v>
      </c>
      <c r="AL21" s="266">
        <v>225000</v>
      </c>
      <c r="AM21" s="266">
        <v>225000</v>
      </c>
      <c r="AN21" s="266">
        <v>225000</v>
      </c>
      <c r="AO21" s="266">
        <v>225000</v>
      </c>
      <c r="AP21" s="266">
        <v>225000</v>
      </c>
      <c r="AQ21" s="267">
        <f>SUM(AE21:AP21)</f>
        <v>2700000</v>
      </c>
      <c r="AR21" s="267">
        <f>AQ21/12</f>
        <v>225000</v>
      </c>
      <c r="AS21" s="268">
        <f>O21+AC21+AQ21</f>
        <v>9805635</v>
      </c>
      <c r="AT21" s="282"/>
    </row>
    <row r="22" ht="10.5" customHeight="1">
      <c r="A22" t="s" s="270">
        <v>74</v>
      </c>
      <c r="B22" t="s" s="271">
        <v>2</v>
      </c>
      <c r="C22" s="272">
        <f>SUM(C21:C21)</f>
        <v>404000</v>
      </c>
      <c r="D22" s="272">
        <f>SUM(D21:D21)</f>
        <v>318937</v>
      </c>
      <c r="E22" s="272">
        <f>SUM(E21:E21)</f>
        <v>411692</v>
      </c>
      <c r="F22" s="272">
        <f>SUM(F21:F21)</f>
        <v>352974</v>
      </c>
      <c r="G22" s="272">
        <f>SUM(G21:G21)</f>
        <v>408777</v>
      </c>
      <c r="H22" s="272">
        <f>SUM(H21:H21)</f>
        <v>427893</v>
      </c>
      <c r="I22" s="272">
        <f>SUM(I21:I21)</f>
        <v>550155</v>
      </c>
      <c r="J22" s="272">
        <f>SUM(J21:J21)</f>
        <v>631207</v>
      </c>
      <c r="K22" s="272">
        <f>SUM(K21:K21)</f>
        <v>225000</v>
      </c>
      <c r="L22" s="272">
        <f>SUM(L21:L21)</f>
        <v>225000</v>
      </c>
      <c r="M22" s="272">
        <f>SUM(M21:M21)</f>
        <v>225000</v>
      </c>
      <c r="N22" s="272">
        <f>SUM(N21:N21)</f>
        <v>225000</v>
      </c>
      <c r="O22" s="272">
        <f>SUM(O21:O21)</f>
        <v>4405635</v>
      </c>
      <c r="P22" s="272">
        <f>SUM(P21:P21)</f>
        <v>367136.25</v>
      </c>
      <c r="Q22" s="272">
        <f>SUM(Q21:Q21)</f>
        <v>225000</v>
      </c>
      <c r="R22" s="272">
        <f>SUM(R21:R21)</f>
        <v>225000</v>
      </c>
      <c r="S22" s="272">
        <f>SUM(S21:S21)</f>
        <v>225000</v>
      </c>
      <c r="T22" s="272">
        <f>SUM(T21:T21)</f>
        <v>225000</v>
      </c>
      <c r="U22" s="272">
        <f>SUM(U21:U21)</f>
        <v>225000</v>
      </c>
      <c r="V22" s="272">
        <f>SUM(V21:V21)</f>
        <v>225000</v>
      </c>
      <c r="W22" s="272">
        <f>SUM(W21:W21)</f>
        <v>225000</v>
      </c>
      <c r="X22" s="272">
        <f>SUM(X21:X21)</f>
        <v>225000</v>
      </c>
      <c r="Y22" s="272">
        <f>SUM(Y21:Y21)</f>
        <v>225000</v>
      </c>
      <c r="Z22" s="272">
        <f>SUM(Z21:Z21)</f>
        <v>225000</v>
      </c>
      <c r="AA22" s="272">
        <f>SUM(AA21:AA21)</f>
        <v>225000</v>
      </c>
      <c r="AB22" s="272">
        <f>SUM(AB21:AB21)</f>
        <v>225000</v>
      </c>
      <c r="AC22" s="272">
        <f>SUM(AC21:AC21)</f>
        <v>2700000</v>
      </c>
      <c r="AD22" s="272">
        <f>SUM(AD21:AD21)</f>
        <v>225000</v>
      </c>
      <c r="AE22" s="272">
        <f>SUM(AE21:AE21)</f>
        <v>225000</v>
      </c>
      <c r="AF22" s="272">
        <f>SUM(AF21:AF21)</f>
        <v>225000</v>
      </c>
      <c r="AG22" s="272">
        <f>SUM(AG21:AG21)</f>
        <v>225000</v>
      </c>
      <c r="AH22" s="272">
        <f>SUM(AH21:AH21)</f>
        <v>225000</v>
      </c>
      <c r="AI22" s="272">
        <f>SUM(AI21:AI21)</f>
        <v>225000</v>
      </c>
      <c r="AJ22" s="272">
        <f>SUM(AJ21:AJ21)</f>
        <v>225000</v>
      </c>
      <c r="AK22" s="272">
        <f>SUM(AK21:AK21)</f>
        <v>225000</v>
      </c>
      <c r="AL22" s="272">
        <f>SUM(AL21:AL21)</f>
        <v>225000</v>
      </c>
      <c r="AM22" s="272">
        <f>SUM(AM21:AM21)</f>
        <v>225000</v>
      </c>
      <c r="AN22" s="272">
        <f>SUM(AN21:AN21)</f>
        <v>225000</v>
      </c>
      <c r="AO22" s="272">
        <f>SUM(AO21:AO21)</f>
        <v>225000</v>
      </c>
      <c r="AP22" s="272">
        <f>SUM(AP21:AP21)</f>
        <v>225000</v>
      </c>
      <c r="AQ22" s="272">
        <f>SUM(AQ21:AQ21)</f>
        <v>2700000</v>
      </c>
      <c r="AR22" s="273">
        <f>SUM(AR21:AR21)</f>
        <v>225000</v>
      </c>
      <c r="AS22" s="274">
        <f>SUM(AS21:AS21)</f>
        <v>9805635</v>
      </c>
      <c r="AT22" s="269"/>
    </row>
    <row r="23" ht="10.9" customHeight="1">
      <c r="A23" s="283"/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84"/>
      <c r="P23" s="284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84"/>
      <c r="AD23" s="284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84"/>
      <c r="AR23" s="284"/>
      <c r="AS23" s="285"/>
      <c r="AT23" s="286"/>
    </row>
    <row r="24" ht="21.6" customHeight="1">
      <c r="A24" t="s" s="219">
        <v>102</v>
      </c>
      <c r="B24" s="257"/>
      <c r="C24" t="s" s="230">
        <f t="shared" si="37"/>
        <v>47</v>
      </c>
      <c r="D24" t="s" s="230">
        <f>D$6</f>
        <v>50</v>
      </c>
      <c r="E24" t="s" s="230">
        <f>E$6</f>
        <v>52</v>
      </c>
      <c r="F24" t="s" s="230">
        <f>F$6</f>
        <v>57</v>
      </c>
      <c r="G24" t="s" s="230">
        <f>G$6</f>
        <v>58</v>
      </c>
      <c r="H24" t="s" s="230">
        <f>H$6</f>
        <v>60</v>
      </c>
      <c r="I24" t="s" s="230">
        <f>I$6</f>
        <v>61</v>
      </c>
      <c r="J24" t="s" s="230">
        <f>J$6</f>
        <v>62</v>
      </c>
      <c r="K24" t="s" s="230">
        <f>K$6</f>
        <v>64</v>
      </c>
      <c r="L24" t="s" s="230">
        <f>L$6</f>
        <v>65</v>
      </c>
      <c r="M24" t="s" s="230">
        <f>M$6</f>
        <v>66</v>
      </c>
      <c r="N24" t="s" s="230">
        <f>N$6</f>
        <v>67</v>
      </c>
      <c r="O24" t="s" s="258">
        <f>O19</f>
        <v>93</v>
      </c>
      <c r="P24" t="s" s="258">
        <f>P19</f>
        <v>94</v>
      </c>
      <c r="Q24" t="s" s="230">
        <f>Q$6</f>
        <v>47</v>
      </c>
      <c r="R24" t="s" s="230">
        <f>R$6</f>
        <v>50</v>
      </c>
      <c r="S24" t="s" s="230">
        <f>S$6</f>
        <v>103</v>
      </c>
      <c r="T24" t="s" s="230">
        <f>T$6</f>
        <v>57</v>
      </c>
      <c r="U24" t="s" s="230">
        <f>U$6</f>
        <v>58</v>
      </c>
      <c r="V24" t="s" s="230">
        <f>V$6</f>
        <v>60</v>
      </c>
      <c r="W24" t="s" s="230">
        <f>W$6</f>
        <v>61</v>
      </c>
      <c r="X24" t="s" s="230">
        <f>X$6</f>
        <v>62</v>
      </c>
      <c r="Y24" t="s" s="230">
        <f>Y$6</f>
        <v>64</v>
      </c>
      <c r="Z24" t="s" s="230">
        <f>Z$6</f>
        <v>65</v>
      </c>
      <c r="AA24" t="s" s="230">
        <f>AA$6</f>
        <v>66</v>
      </c>
      <c r="AB24" t="s" s="230">
        <f>AB$6</f>
        <v>67</v>
      </c>
      <c r="AC24" t="s" s="258">
        <f>AC19</f>
        <v>95</v>
      </c>
      <c r="AD24" t="s" s="258">
        <f>AD19</f>
        <v>96</v>
      </c>
      <c r="AE24" t="s" s="230">
        <f>AE$6</f>
        <v>47</v>
      </c>
      <c r="AF24" t="s" s="230">
        <f>AF$6</f>
        <v>50</v>
      </c>
      <c r="AG24" t="s" s="230">
        <f>AG$6</f>
        <v>52</v>
      </c>
      <c r="AH24" t="s" s="230">
        <f>AH$6</f>
        <v>57</v>
      </c>
      <c r="AI24" t="s" s="230">
        <f>AI$6</f>
        <v>58</v>
      </c>
      <c r="AJ24" t="s" s="230">
        <f>AJ$6</f>
        <v>60</v>
      </c>
      <c r="AK24" t="s" s="230">
        <f>AK$6</f>
        <v>61</v>
      </c>
      <c r="AL24" t="s" s="230">
        <f>AL$6</f>
        <v>62</v>
      </c>
      <c r="AM24" t="s" s="230">
        <f>AM$6</f>
        <v>64</v>
      </c>
      <c r="AN24" t="s" s="230">
        <f>AN$6</f>
        <v>65</v>
      </c>
      <c r="AO24" t="s" s="230">
        <f>AO$6</f>
        <v>66</v>
      </c>
      <c r="AP24" t="s" s="230">
        <f>AP$6</f>
        <v>67</v>
      </c>
      <c r="AQ24" t="s" s="258">
        <f>AQ19</f>
        <v>97</v>
      </c>
      <c r="AR24" t="s" s="258">
        <f>AR19</f>
        <v>98</v>
      </c>
      <c r="AS24" t="s" s="280">
        <f>AS19</f>
        <v>91</v>
      </c>
      <c r="AT24" s="207"/>
    </row>
    <row r="25" ht="10.9" customHeight="1">
      <c r="A25" s="260"/>
      <c r="B25" s="287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88"/>
      <c r="P25" s="288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88"/>
      <c r="AD25" s="288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88"/>
      <c r="AR25" s="288"/>
      <c r="AS25" s="262"/>
      <c r="AT25" s="199"/>
    </row>
    <row r="26" ht="10.5" customHeight="1">
      <c r="A26" t="s" s="289">
        <v>63</v>
      </c>
      <c r="B26" t="s" s="290">
        <v>2</v>
      </c>
      <c r="C26" s="291">
        <v>850000</v>
      </c>
      <c r="D26" s="291"/>
      <c r="E26" s="291"/>
      <c r="F26" s="291"/>
      <c r="G26" s="291"/>
      <c r="H26" s="291"/>
      <c r="I26" s="291">
        <v>25000</v>
      </c>
      <c r="J26" s="291">
        <v>27000</v>
      </c>
      <c r="K26" s="291"/>
      <c r="L26" s="291"/>
      <c r="M26" s="291"/>
      <c r="N26" s="291"/>
      <c r="O26" s="292">
        <f>SUM(C26:N26)</f>
        <v>902000</v>
      </c>
      <c r="P26" s="292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2">
        <f>SUM(Q26:AB26)</f>
        <v>0</v>
      </c>
      <c r="AD26" s="292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2">
        <f>SUM(AE26:AP26)</f>
        <v>0</v>
      </c>
      <c r="AR26" s="292"/>
      <c r="AS26" s="293">
        <f>O26+AC26+AQ26</f>
        <v>902000</v>
      </c>
      <c r="AT26" s="282"/>
    </row>
    <row r="27" ht="10.5" customHeight="1">
      <c r="A27" t="s" s="294">
        <v>22</v>
      </c>
      <c r="B27" t="s" s="295">
        <v>2</v>
      </c>
      <c r="C27" s="296">
        <v>1085000</v>
      </c>
      <c r="D27" s="296"/>
      <c r="E27" s="296"/>
      <c r="F27" s="296"/>
      <c r="G27" s="296"/>
      <c r="H27" s="296"/>
      <c r="I27" s="296">
        <v>56000</v>
      </c>
      <c r="J27" s="296">
        <v>15000</v>
      </c>
      <c r="K27" s="296"/>
      <c r="L27" s="296"/>
      <c r="M27" s="296"/>
      <c r="N27" s="296"/>
      <c r="O27" s="297">
        <f>SUM(C27:N27)</f>
        <v>1156000</v>
      </c>
      <c r="P27" s="297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7">
        <f>SUM(Q27:AB27)</f>
        <v>0</v>
      </c>
      <c r="AD27" s="297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7">
        <f>SUM(AE27:AP27)</f>
        <v>0</v>
      </c>
      <c r="AR27" s="298"/>
      <c r="AS27" s="293">
        <f>O27+AC27+AQ27</f>
        <v>1156000</v>
      </c>
      <c r="AT27" s="282"/>
    </row>
    <row r="28" ht="10.5" customHeight="1">
      <c r="A28" t="s" s="289">
        <v>23</v>
      </c>
      <c r="B28" t="s" s="290">
        <v>2</v>
      </c>
      <c r="C28" s="291">
        <v>100000</v>
      </c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2">
        <f>SUM(C28:N28)</f>
        <v>100000</v>
      </c>
      <c r="P28" s="292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2">
        <f>SUM(Q28:AB28)</f>
        <v>0</v>
      </c>
      <c r="AD28" s="292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2">
        <f>SUM(AE28:AP28)</f>
        <v>0</v>
      </c>
      <c r="AR28" s="292"/>
      <c r="AS28" s="293">
        <f>O28+AC28+AQ28</f>
        <v>100000</v>
      </c>
      <c r="AT28" s="282"/>
    </row>
    <row r="29" ht="10.5" customHeight="1">
      <c r="A29" t="s" s="294">
        <v>24</v>
      </c>
      <c r="B29" t="s" s="295">
        <v>2</v>
      </c>
      <c r="C29" s="296">
        <v>80000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7">
        <f>SUM(C29:N29)</f>
        <v>80000</v>
      </c>
      <c r="P29" s="297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7">
        <f>SUM(Q29:AB29)</f>
        <v>0</v>
      </c>
      <c r="AD29" s="297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7">
        <f>SUM(AE29:AP29)</f>
        <v>0</v>
      </c>
      <c r="AR29" s="298"/>
      <c r="AS29" s="293">
        <f>O29+AC29+AQ29</f>
        <v>80000</v>
      </c>
      <c r="AT29" s="282"/>
    </row>
    <row r="30" ht="10.5" customHeight="1">
      <c r="A30" t="s" s="289">
        <v>25</v>
      </c>
      <c r="B30" t="s" s="290">
        <v>2</v>
      </c>
      <c r="C30" s="291">
        <v>30000</v>
      </c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2">
        <f>SUM(C30:N30)</f>
        <v>30000</v>
      </c>
      <c r="P30" s="292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2">
        <f>SUM(Q30:AB30)</f>
        <v>0</v>
      </c>
      <c r="AD30" s="292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2">
        <f>SUM(AE30:AP30)</f>
        <v>0</v>
      </c>
      <c r="AR30" s="292"/>
      <c r="AS30" s="293">
        <f>O30+AC30+AQ30</f>
        <v>30000</v>
      </c>
      <c r="AT30" s="282"/>
    </row>
    <row r="31" ht="10.5" customHeight="1">
      <c r="A31" t="s" s="294">
        <v>26</v>
      </c>
      <c r="B31" t="s" s="295">
        <v>2</v>
      </c>
      <c r="C31" s="296">
        <v>500000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7">
        <f>SUM(C31:N31)</f>
        <v>500000</v>
      </c>
      <c r="P31" s="297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7">
        <f>SUM(Q31:AB31)</f>
        <v>0</v>
      </c>
      <c r="AD31" s="297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7">
        <f>SUM(AE31:AP31)</f>
        <v>0</v>
      </c>
      <c r="AR31" s="298"/>
      <c r="AS31" s="293">
        <f>O31+AC31+AQ31</f>
        <v>500000</v>
      </c>
      <c r="AT31" s="282"/>
    </row>
    <row r="32" ht="10.5" customHeight="1">
      <c r="A32" t="s" s="264">
        <v>27</v>
      </c>
      <c r="B32" t="s" s="265">
        <v>2</v>
      </c>
      <c r="C32" s="266">
        <v>50000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7">
        <f>SUM(C32:N32)</f>
        <v>50000</v>
      </c>
      <c r="P32" s="267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7">
        <f>SUM(Q32:AB32)</f>
        <v>0</v>
      </c>
      <c r="AD32" s="267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7">
        <f>SUM(AE32:AP32)</f>
        <v>0</v>
      </c>
      <c r="AR32" s="267"/>
      <c r="AS32" s="268">
        <f>O32+AC32+AQ32</f>
        <v>50000</v>
      </c>
      <c r="AT32" s="282"/>
    </row>
    <row r="33" ht="10.5" customHeight="1">
      <c r="A33" t="s" s="299">
        <v>104</v>
      </c>
      <c r="B33" t="s" s="300">
        <v>2</v>
      </c>
      <c r="C33" s="301">
        <f>SUM(C26:C32)</f>
        <v>2695000</v>
      </c>
      <c r="D33" s="301">
        <f>SUM(D26:D32)</f>
        <v>0</v>
      </c>
      <c r="E33" s="301">
        <f>SUM(E26:E32)</f>
        <v>0</v>
      </c>
      <c r="F33" s="301">
        <f>SUM(F26:F32)</f>
        <v>0</v>
      </c>
      <c r="G33" s="301">
        <f>SUM(G26:G32)</f>
        <v>0</v>
      </c>
      <c r="H33" s="301">
        <f>SUM(H26:H32)</f>
        <v>0</v>
      </c>
      <c r="I33" s="301">
        <f>SUM(I26:I32)</f>
        <v>81000</v>
      </c>
      <c r="J33" s="301">
        <f>SUM(J26:J32)</f>
        <v>42000</v>
      </c>
      <c r="K33" s="301">
        <f>SUM(K26:K32)</f>
        <v>0</v>
      </c>
      <c r="L33" s="301">
        <f>SUM(L26:L32)</f>
        <v>0</v>
      </c>
      <c r="M33" s="301">
        <f>SUM(M26:M32)</f>
        <v>0</v>
      </c>
      <c r="N33" s="301">
        <f>SUM(N26:N32)</f>
        <v>0</v>
      </c>
      <c r="O33" s="301">
        <f>SUM(O26:O32)</f>
        <v>2818000</v>
      </c>
      <c r="P33" s="301"/>
      <c r="Q33" s="301">
        <f>SUM(Q26:Q32)</f>
        <v>0</v>
      </c>
      <c r="R33" s="301">
        <f>SUM(R26:R32)</f>
        <v>0</v>
      </c>
      <c r="S33" s="301">
        <f>SUM(S26:S32)</f>
        <v>0</v>
      </c>
      <c r="T33" s="301">
        <f>SUM(T26:T32)</f>
        <v>0</v>
      </c>
      <c r="U33" s="301">
        <f>SUM(U26:U32)</f>
        <v>0</v>
      </c>
      <c r="V33" s="301">
        <f>SUM(V26:V32)</f>
        <v>0</v>
      </c>
      <c r="W33" s="301">
        <f>SUM(W26:W32)</f>
        <v>0</v>
      </c>
      <c r="X33" s="301">
        <f>SUM(X26:X32)</f>
        <v>0</v>
      </c>
      <c r="Y33" s="301">
        <f>SUM(Y26:Y32)</f>
        <v>0</v>
      </c>
      <c r="Z33" s="301">
        <f>SUM(Z26:Z32)</f>
        <v>0</v>
      </c>
      <c r="AA33" s="301">
        <f>SUM(AA26:AA32)</f>
        <v>0</v>
      </c>
      <c r="AB33" s="301">
        <f>SUM(AB26:AB32)</f>
        <v>0</v>
      </c>
      <c r="AC33" s="301">
        <f>SUM(AC26:AC32)</f>
        <v>0</v>
      </c>
      <c r="AD33" s="301"/>
      <c r="AE33" s="301">
        <f>SUM(AE26:AE32)</f>
        <v>0</v>
      </c>
      <c r="AF33" s="301">
        <f>SUM(AF26:AF32)</f>
        <v>0</v>
      </c>
      <c r="AG33" s="301">
        <f>SUM(AG26:AG32)</f>
        <v>0</v>
      </c>
      <c r="AH33" s="301">
        <f>SUM(AH26:AH32)</f>
        <v>0</v>
      </c>
      <c r="AI33" s="301">
        <f>SUM(AI26:AI32)</f>
        <v>0</v>
      </c>
      <c r="AJ33" s="301">
        <f>SUM(AJ26:AJ32)</f>
        <v>0</v>
      </c>
      <c r="AK33" s="301">
        <f>SUM(AK26:AK32)</f>
        <v>0</v>
      </c>
      <c r="AL33" s="301">
        <f>SUM(AL26:AL32)</f>
        <v>0</v>
      </c>
      <c r="AM33" s="301">
        <f>SUM(AM26:AM32)</f>
        <v>0</v>
      </c>
      <c r="AN33" s="301">
        <f>SUM(AN26:AN32)</f>
        <v>0</v>
      </c>
      <c r="AO33" s="301">
        <f>SUM(AO26:AO32)</f>
        <v>0</v>
      </c>
      <c r="AP33" s="301">
        <f>SUM(AP26:AP32)</f>
        <v>0</v>
      </c>
      <c r="AQ33" s="301">
        <f>SUM(AQ26:AQ32)</f>
        <v>0</v>
      </c>
      <c r="AR33" s="302"/>
      <c r="AS33" s="274">
        <f>O33+AC33+AQ33</f>
        <v>2818000</v>
      </c>
      <c r="AT33" s="303"/>
    </row>
    <row r="34" ht="10.9" customHeight="1">
      <c r="A34" s="304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7"/>
      <c r="AT34" s="308"/>
    </row>
    <row r="35" ht="21.6" customHeight="1">
      <c r="A35" t="s" s="219">
        <v>105</v>
      </c>
      <c r="B35" s="257"/>
      <c r="C35" t="s" s="230">
        <f t="shared" si="37"/>
        <v>47</v>
      </c>
      <c r="D35" t="s" s="230">
        <f>D$6</f>
        <v>50</v>
      </c>
      <c r="E35" t="s" s="230">
        <f>E$6</f>
        <v>52</v>
      </c>
      <c r="F35" t="s" s="230">
        <f>F$6</f>
        <v>57</v>
      </c>
      <c r="G35" t="s" s="230">
        <f>G$6</f>
        <v>58</v>
      </c>
      <c r="H35" t="s" s="230">
        <f>H$6</f>
        <v>60</v>
      </c>
      <c r="I35" t="s" s="230">
        <f>I$6</f>
        <v>61</v>
      </c>
      <c r="J35" t="s" s="230">
        <f>J$6</f>
        <v>62</v>
      </c>
      <c r="K35" t="s" s="230">
        <f>K$6</f>
        <v>64</v>
      </c>
      <c r="L35" t="s" s="230">
        <f>L$6</f>
        <v>65</v>
      </c>
      <c r="M35" t="s" s="230">
        <f>M$6</f>
        <v>66</v>
      </c>
      <c r="N35" t="s" s="230">
        <f>N$6</f>
        <v>67</v>
      </c>
      <c r="O35" t="s" s="258">
        <f>O24</f>
        <v>93</v>
      </c>
      <c r="P35" t="s" s="258">
        <f>P24</f>
        <v>94</v>
      </c>
      <c r="Q35" t="s" s="230">
        <f>Q$6</f>
        <v>47</v>
      </c>
      <c r="R35" t="s" s="230">
        <f>R$6</f>
        <v>50</v>
      </c>
      <c r="S35" t="s" s="230">
        <f>S$6</f>
        <v>52</v>
      </c>
      <c r="T35" t="s" s="230">
        <f>T$6</f>
        <v>57</v>
      </c>
      <c r="U35" t="s" s="230">
        <f>U$6</f>
        <v>58</v>
      </c>
      <c r="V35" t="s" s="230">
        <f>V$6</f>
        <v>60</v>
      </c>
      <c r="W35" t="s" s="230">
        <f>W$6</f>
        <v>61</v>
      </c>
      <c r="X35" t="s" s="230">
        <f>X$6</f>
        <v>62</v>
      </c>
      <c r="Y35" t="s" s="230">
        <f>Y$6</f>
        <v>64</v>
      </c>
      <c r="Z35" t="s" s="230">
        <f>Z$6</f>
        <v>65</v>
      </c>
      <c r="AA35" t="s" s="230">
        <f>AA$6</f>
        <v>66</v>
      </c>
      <c r="AB35" t="s" s="230">
        <f>AB$6</f>
        <v>67</v>
      </c>
      <c r="AC35" t="s" s="258">
        <f>AC24</f>
        <v>95</v>
      </c>
      <c r="AD35" t="s" s="258">
        <f>AD24</f>
        <v>96</v>
      </c>
      <c r="AE35" t="s" s="230">
        <f>AE$6</f>
        <v>47</v>
      </c>
      <c r="AF35" t="s" s="230">
        <f>AF$6</f>
        <v>50</v>
      </c>
      <c r="AG35" t="s" s="230">
        <f>AG$6</f>
        <v>52</v>
      </c>
      <c r="AH35" t="s" s="230">
        <f>AH$6</f>
        <v>57</v>
      </c>
      <c r="AI35" t="s" s="230">
        <f>AI$6</f>
        <v>58</v>
      </c>
      <c r="AJ35" t="s" s="230">
        <f>AJ$6</f>
        <v>60</v>
      </c>
      <c r="AK35" t="s" s="230">
        <f>AK$6</f>
        <v>61</v>
      </c>
      <c r="AL35" t="s" s="230">
        <f>AL$6</f>
        <v>62</v>
      </c>
      <c r="AM35" t="s" s="230">
        <f>AM$6</f>
        <v>64</v>
      </c>
      <c r="AN35" t="s" s="230">
        <f>AN$6</f>
        <v>65</v>
      </c>
      <c r="AO35" t="s" s="230">
        <f>AO$6</f>
        <v>66</v>
      </c>
      <c r="AP35" t="s" s="230">
        <f>AP$6</f>
        <v>67</v>
      </c>
      <c r="AQ35" t="s" s="258">
        <f>AQ24</f>
        <v>97</v>
      </c>
      <c r="AR35" t="s" s="258">
        <f>AR24</f>
        <v>98</v>
      </c>
      <c r="AS35" t="s" s="280">
        <f>AS24</f>
        <v>91</v>
      </c>
      <c r="AT35" s="118"/>
    </row>
    <row r="36" ht="10.9" customHeight="1">
      <c r="A36" s="309"/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2"/>
      <c r="P36" s="312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2"/>
      <c r="AD36" s="312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2"/>
      <c r="AR36" s="312"/>
      <c r="AS36" s="311"/>
      <c r="AT36" s="199"/>
    </row>
    <row r="37" ht="10.5" customHeight="1" hidden="1">
      <c r="A37" t="s" s="313">
        <v>4</v>
      </c>
      <c r="B37" s="314"/>
      <c r="C37" s="315">
        <f>SUM(C38:C42)</f>
        <v>0</v>
      </c>
      <c r="D37" s="315">
        <f>SUM(D38:D42)</f>
        <v>0</v>
      </c>
      <c r="E37" s="315">
        <f>SUM(E38:E42)</f>
        <v>0</v>
      </c>
      <c r="F37" s="315">
        <f>SUM(F38:F42)</f>
        <v>0</v>
      </c>
      <c r="G37" s="315">
        <f>SUM(G38:G42)</f>
        <v>0</v>
      </c>
      <c r="H37" s="315">
        <f>SUM(H38:H42)</f>
        <v>0</v>
      </c>
      <c r="I37" s="315">
        <f>SUM(I38:I42)</f>
        <v>0</v>
      </c>
      <c r="J37" s="315">
        <f>SUM(J38:J42)</f>
        <v>0</v>
      </c>
      <c r="K37" s="315">
        <f>SUM(K38:K42)</f>
        <v>0</v>
      </c>
      <c r="L37" s="315">
        <f>SUM(L38:L42)</f>
        <v>0</v>
      </c>
      <c r="M37" s="315">
        <f>SUM(M38:M42)</f>
        <v>0</v>
      </c>
      <c r="N37" s="315">
        <f>SUM(N38:N42)</f>
        <v>0</v>
      </c>
      <c r="O37" s="315"/>
      <c r="P37" s="315"/>
      <c r="Q37" s="315">
        <f>SUM(Q38:Q42)</f>
        <v>0</v>
      </c>
      <c r="R37" s="315">
        <f>SUM(R38:R42)</f>
        <v>0</v>
      </c>
      <c r="S37" s="315">
        <f>SUM(S38:S42)</f>
        <v>0</v>
      </c>
      <c r="T37" s="315">
        <f>SUM(T38:T42)</f>
        <v>0</v>
      </c>
      <c r="U37" s="315">
        <f>SUM(U38:U42)</f>
        <v>0</v>
      </c>
      <c r="V37" s="315">
        <f>SUM(V38:V42)</f>
        <v>0</v>
      </c>
      <c r="W37" s="315">
        <f>SUM(W38:W42)</f>
        <v>0</v>
      </c>
      <c r="X37" s="315">
        <f>SUM(X38:X42)</f>
        <v>0</v>
      </c>
      <c r="Y37" s="315">
        <f>SUM(Y38:Y42)</f>
        <v>0</v>
      </c>
      <c r="Z37" s="315">
        <f>SUM(Z38:Z42)</f>
        <v>0</v>
      </c>
      <c r="AA37" s="315">
        <f>SUM(AA38:AA42)</f>
        <v>0</v>
      </c>
      <c r="AB37" s="315">
        <f>SUM(AB38:AB42)</f>
        <v>0</v>
      </c>
      <c r="AC37" s="315"/>
      <c r="AD37" s="315"/>
      <c r="AE37" s="315">
        <f>SUM(AE38:AE42)</f>
        <v>0</v>
      </c>
      <c r="AF37" s="315">
        <f>SUM(AF38:AF42)</f>
        <v>0</v>
      </c>
      <c r="AG37" s="315">
        <f>SUM(AG38:AG42)</f>
        <v>0</v>
      </c>
      <c r="AH37" s="315">
        <f>SUM(AH38:AH42)</f>
        <v>0</v>
      </c>
      <c r="AI37" s="315">
        <f>SUM(AI38:AI42)</f>
        <v>0</v>
      </c>
      <c r="AJ37" s="315">
        <f>SUM(AJ38:AJ42)</f>
        <v>0</v>
      </c>
      <c r="AK37" s="315">
        <f>SUM(AK38:AK42)</f>
        <v>0</v>
      </c>
      <c r="AL37" s="315">
        <f>SUM(AL38:AL42)</f>
        <v>0</v>
      </c>
      <c r="AM37" s="315">
        <f>SUM(AM38:AM42)</f>
        <v>0</v>
      </c>
      <c r="AN37" s="315">
        <f>SUM(AN38:AN42)</f>
        <v>0</v>
      </c>
      <c r="AO37" s="315">
        <f>SUM(AO38:AO42)</f>
        <v>0</v>
      </c>
      <c r="AP37" s="315">
        <f>SUM(AP38:AP42)</f>
        <v>0</v>
      </c>
      <c r="AQ37" s="315"/>
      <c r="AR37" s="315"/>
      <c r="AS37" s="316"/>
      <c r="AT37" s="199"/>
    </row>
    <row r="38" ht="10.15" customHeight="1" hidden="1">
      <c r="A38" s="317"/>
      <c r="B38" s="318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199"/>
    </row>
    <row r="39" ht="10.15" customHeight="1" hidden="1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199"/>
    </row>
    <row r="40" ht="10.15" customHeight="1" hidden="1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199"/>
    </row>
    <row r="41" ht="10.15" customHeight="1" hidden="1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199"/>
    </row>
    <row r="42" ht="10.15" customHeight="1" hidden="1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199"/>
    </row>
    <row r="43" ht="10.5" customHeight="1" hidden="1">
      <c r="A43" s="320"/>
      <c r="B43" s="318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5"/>
      <c r="P43" s="315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5"/>
      <c r="AD43" s="315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5"/>
      <c r="AR43" s="315"/>
      <c r="AS43" s="319"/>
      <c r="AT43" s="199"/>
    </row>
    <row r="44" ht="10.5" customHeight="1" hidden="1">
      <c r="A44" t="s" s="313">
        <v>5</v>
      </c>
      <c r="B44" s="318"/>
      <c r="C44" s="315">
        <f>SUM(C45:C54)</f>
        <v>0</v>
      </c>
      <c r="D44" s="315">
        <f>SUM(D45:D54)</f>
        <v>0</v>
      </c>
      <c r="E44" s="315">
        <f>SUM(E45:E54)</f>
        <v>0</v>
      </c>
      <c r="F44" s="315">
        <f>SUM(F45:F54)</f>
        <v>0</v>
      </c>
      <c r="G44" s="315">
        <f>SUM(G45:G54)</f>
        <v>0</v>
      </c>
      <c r="H44" s="315">
        <f>SUM(H45:H54)</f>
        <v>0</v>
      </c>
      <c r="I44" s="315">
        <f>SUM(I45:I54)</f>
        <v>0</v>
      </c>
      <c r="J44" s="315">
        <f>SUM(J45:J54)</f>
        <v>0</v>
      </c>
      <c r="K44" s="315">
        <f>SUM(K45:K54)</f>
        <v>0</v>
      </c>
      <c r="L44" s="315">
        <f>SUM(L45:L54)</f>
        <v>0</v>
      </c>
      <c r="M44" s="315">
        <f>SUM(M45:M54)</f>
        <v>0</v>
      </c>
      <c r="N44" s="315">
        <f>SUM(N45:N54)</f>
        <v>0</v>
      </c>
      <c r="O44" s="315"/>
      <c r="P44" s="315"/>
      <c r="Q44" s="315">
        <f>SUM(Q45:Q54)</f>
        <v>0</v>
      </c>
      <c r="R44" s="315">
        <f>SUM(R45:R54)</f>
        <v>0</v>
      </c>
      <c r="S44" s="315">
        <f>SUM(S45:S54)</f>
        <v>0</v>
      </c>
      <c r="T44" s="315">
        <f>SUM(T45:T54)</f>
        <v>0</v>
      </c>
      <c r="U44" s="315">
        <f>SUM(U45:U54)</f>
        <v>0</v>
      </c>
      <c r="V44" s="315">
        <f>SUM(V45:V54)</f>
        <v>0</v>
      </c>
      <c r="W44" s="315">
        <f>SUM(W45:W54)</f>
        <v>0</v>
      </c>
      <c r="X44" s="315">
        <f>SUM(X45:X54)</f>
        <v>0</v>
      </c>
      <c r="Y44" s="315">
        <f>SUM(Y45:Y54)</f>
        <v>0</v>
      </c>
      <c r="Z44" s="315">
        <f>SUM(Z45:Z54)</f>
        <v>0</v>
      </c>
      <c r="AA44" s="315">
        <f>SUM(AA45:AA54)</f>
        <v>0</v>
      </c>
      <c r="AB44" s="315">
        <f>SUM(AB45:AB54)</f>
        <v>0</v>
      </c>
      <c r="AC44" s="315"/>
      <c r="AD44" s="315"/>
      <c r="AE44" s="315">
        <f>SUM(AE45:AE54)</f>
        <v>0</v>
      </c>
      <c r="AF44" s="315">
        <f>SUM(AF45:AF54)</f>
        <v>0</v>
      </c>
      <c r="AG44" s="315">
        <f>SUM(AG45:AG54)</f>
        <v>0</v>
      </c>
      <c r="AH44" s="315">
        <f>SUM(AH45:AH54)</f>
        <v>0</v>
      </c>
      <c r="AI44" s="315">
        <f>SUM(AI45:AI54)</f>
        <v>0</v>
      </c>
      <c r="AJ44" s="315">
        <f>SUM(AJ45:AJ54)</f>
        <v>0</v>
      </c>
      <c r="AK44" s="315">
        <f>SUM(AK45:AK54)</f>
        <v>0</v>
      </c>
      <c r="AL44" s="315">
        <f>SUM(AL45:AL54)</f>
        <v>0</v>
      </c>
      <c r="AM44" s="315">
        <f>SUM(AM45:AM54)</f>
        <v>0</v>
      </c>
      <c r="AN44" s="315">
        <f>SUM(AN45:AN54)</f>
        <v>0</v>
      </c>
      <c r="AO44" s="315">
        <f>SUM(AO45:AO54)</f>
        <v>0</v>
      </c>
      <c r="AP44" s="315">
        <f>SUM(AP45:AP54)</f>
        <v>0</v>
      </c>
      <c r="AQ44" s="315"/>
      <c r="AR44" s="315"/>
      <c r="AS44" s="319"/>
      <c r="AT44" s="199"/>
    </row>
    <row r="45" ht="10.15" customHeight="1" hidden="1">
      <c r="A45" s="317"/>
      <c r="B45" s="318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199"/>
    </row>
    <row r="46" ht="10.5" customHeight="1" hidden="1">
      <c r="A46" s="317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5"/>
      <c r="P46" s="315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5"/>
      <c r="AD46" s="315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5"/>
      <c r="AR46" s="315"/>
      <c r="AS46" s="319"/>
      <c r="AT46" s="199"/>
    </row>
    <row r="47" ht="10.5" customHeight="1" hidden="1">
      <c r="A47" s="317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5"/>
      <c r="P47" s="315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5"/>
      <c r="AD47" s="315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5"/>
      <c r="AR47" s="315"/>
      <c r="AS47" s="319"/>
      <c r="AT47" s="199"/>
    </row>
    <row r="48" ht="10.5" customHeight="1" hidden="1">
      <c r="A48" s="317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5"/>
      <c r="P48" s="315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5"/>
      <c r="AD48" s="315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5"/>
      <c r="AR48" s="315"/>
      <c r="AS48" s="319"/>
      <c r="AT48" s="199"/>
    </row>
    <row r="49" ht="10.5" customHeight="1" hidden="1">
      <c r="A49" s="317"/>
      <c r="B49" s="318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5"/>
      <c r="P49" s="315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5"/>
      <c r="AD49" s="315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5"/>
      <c r="AR49" s="315"/>
      <c r="AS49" s="319"/>
      <c r="AT49" s="199"/>
    </row>
    <row r="50" ht="10.5" customHeight="1" hidden="1">
      <c r="A50" s="317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5"/>
      <c r="P50" s="315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5"/>
      <c r="AD50" s="315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5"/>
      <c r="AR50" s="315"/>
      <c r="AS50" s="319"/>
      <c r="AT50" s="199"/>
    </row>
    <row r="51" ht="10.5" customHeight="1" hidden="1">
      <c r="A51" s="317"/>
      <c r="B51" s="318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5"/>
      <c r="P51" s="315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5"/>
      <c r="AD51" s="315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5"/>
      <c r="AR51" s="315"/>
      <c r="AS51" s="319"/>
      <c r="AT51" s="199"/>
    </row>
    <row r="52" ht="10.5" customHeight="1" hidden="1">
      <c r="A52" s="317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5"/>
      <c r="P52" s="315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5"/>
      <c r="AD52" s="315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5"/>
      <c r="AR52" s="315"/>
      <c r="AS52" s="319"/>
      <c r="AT52" s="199"/>
    </row>
    <row r="53" ht="10.5" customHeight="1" hidden="1">
      <c r="A53" s="317"/>
      <c r="B53" s="318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5"/>
      <c r="P53" s="315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5"/>
      <c r="AD53" s="315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5"/>
      <c r="AR53" s="315"/>
      <c r="AS53" s="319"/>
      <c r="AT53" s="199"/>
    </row>
    <row r="54" ht="10.5" customHeight="1" hidden="1">
      <c r="A54" s="317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5"/>
      <c r="P54" s="315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5"/>
      <c r="AD54" s="315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5"/>
      <c r="AR54" s="315"/>
      <c r="AS54" s="319"/>
      <c r="AT54" s="199"/>
    </row>
    <row r="55" ht="10.5" customHeight="1" hidden="1">
      <c r="A55" s="317"/>
      <c r="B55" s="318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5"/>
      <c r="P55" s="315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5"/>
      <c r="AD55" s="315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5"/>
      <c r="AR55" s="315"/>
      <c r="AS55" s="319"/>
      <c r="AT55" s="199"/>
    </row>
    <row r="56" ht="10.5" customHeight="1" hidden="1">
      <c r="A56" t="s" s="313">
        <v>6</v>
      </c>
      <c r="B56" s="314"/>
      <c r="C56" s="315">
        <f>SUM(C57:C61)</f>
        <v>0</v>
      </c>
      <c r="D56" s="315">
        <f>SUM(D57:D61)</f>
        <v>0</v>
      </c>
      <c r="E56" s="315">
        <f>SUM(E57:E61)</f>
        <v>0</v>
      </c>
      <c r="F56" s="315">
        <f>SUM(F57:F61)</f>
        <v>0</v>
      </c>
      <c r="G56" s="315">
        <f>SUM(G57:G61)</f>
        <v>0</v>
      </c>
      <c r="H56" s="315">
        <f>SUM(H57:H61)</f>
        <v>0</v>
      </c>
      <c r="I56" s="315">
        <f>SUM(I57:I61)</f>
        <v>0</v>
      </c>
      <c r="J56" s="315">
        <f>SUM(J57:J61)</f>
        <v>0</v>
      </c>
      <c r="K56" s="315">
        <f>SUM(K57:K61)</f>
        <v>0</v>
      </c>
      <c r="L56" s="315">
        <f>SUM(L57:L61)</f>
        <v>0</v>
      </c>
      <c r="M56" s="315">
        <f>SUM(M57:M61)</f>
        <v>0</v>
      </c>
      <c r="N56" s="315">
        <f>SUM(N57:N61)</f>
        <v>0</v>
      </c>
      <c r="O56" s="315"/>
      <c r="P56" s="315"/>
      <c r="Q56" s="315">
        <f>SUM(Q57:Q61)</f>
        <v>0</v>
      </c>
      <c r="R56" s="315">
        <f>SUM(R57:R61)</f>
        <v>0</v>
      </c>
      <c r="S56" s="315">
        <f>SUM(S57:S61)</f>
        <v>0</v>
      </c>
      <c r="T56" s="315">
        <f>SUM(T57:T61)</f>
        <v>0</v>
      </c>
      <c r="U56" s="315">
        <f>SUM(U57:U61)</f>
        <v>0</v>
      </c>
      <c r="V56" s="315">
        <f>SUM(V57:V61)</f>
        <v>0</v>
      </c>
      <c r="W56" s="315">
        <f>SUM(W57:W61)</f>
        <v>0</v>
      </c>
      <c r="X56" s="315">
        <f>SUM(X57:X61)</f>
        <v>0</v>
      </c>
      <c r="Y56" s="315">
        <f>SUM(Y57:Y61)</f>
        <v>0</v>
      </c>
      <c r="Z56" s="315">
        <f>SUM(Z57:Z61)</f>
        <v>0</v>
      </c>
      <c r="AA56" s="315">
        <f>SUM(AA57:AA61)</f>
        <v>0</v>
      </c>
      <c r="AB56" s="315">
        <f>SUM(AB57:AB61)</f>
        <v>0</v>
      </c>
      <c r="AC56" s="315"/>
      <c r="AD56" s="315"/>
      <c r="AE56" s="315">
        <f>SUM(AE57:AE61)</f>
        <v>0</v>
      </c>
      <c r="AF56" s="315">
        <f>SUM(AF57:AF61)</f>
        <v>0</v>
      </c>
      <c r="AG56" s="315">
        <f>SUM(AG57:AG61)</f>
        <v>0</v>
      </c>
      <c r="AH56" s="315">
        <f>SUM(AH57:AH61)</f>
        <v>0</v>
      </c>
      <c r="AI56" s="315">
        <f>SUM(AI57:AI61)</f>
        <v>0</v>
      </c>
      <c r="AJ56" s="315">
        <f>SUM(AJ57:AJ61)</f>
        <v>0</v>
      </c>
      <c r="AK56" s="315">
        <f>SUM(AK57:AK61)</f>
        <v>0</v>
      </c>
      <c r="AL56" s="315">
        <f>SUM(AL57:AL61)</f>
        <v>0</v>
      </c>
      <c r="AM56" s="315">
        <f>SUM(AM57:AM61)</f>
        <v>0</v>
      </c>
      <c r="AN56" s="315">
        <f>SUM(AN57:AN61)</f>
        <v>0</v>
      </c>
      <c r="AO56" s="315">
        <f>SUM(AO57:AO61)</f>
        <v>0</v>
      </c>
      <c r="AP56" s="315">
        <f>SUM(AP57:AP61)</f>
        <v>0</v>
      </c>
      <c r="AQ56" s="315"/>
      <c r="AR56" s="315"/>
      <c r="AS56" s="316"/>
      <c r="AT56" s="199"/>
    </row>
    <row r="57" ht="10.5" customHeight="1" hidden="1">
      <c r="A57" s="317"/>
      <c r="B57" s="318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5"/>
      <c r="P57" s="315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5"/>
      <c r="AD57" s="315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5"/>
      <c r="AR57" s="315"/>
      <c r="AS57" s="319"/>
      <c r="AT57" s="199"/>
    </row>
    <row r="58" ht="10.5" customHeight="1" hidden="1">
      <c r="A58" s="317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5"/>
      <c r="P58" s="315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5"/>
      <c r="AD58" s="315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5"/>
      <c r="AR58" s="315"/>
      <c r="AS58" s="319"/>
      <c r="AT58" s="199"/>
    </row>
    <row r="59" ht="10.5" customHeight="1" hidden="1">
      <c r="A59" s="317"/>
      <c r="B59" s="318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5"/>
      <c r="P59" s="315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5"/>
      <c r="AD59" s="315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5"/>
      <c r="AR59" s="315"/>
      <c r="AS59" s="319"/>
      <c r="AT59" s="199"/>
    </row>
    <row r="60" ht="10.5" customHeight="1" hidden="1">
      <c r="A60" s="317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5"/>
      <c r="P60" s="315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5"/>
      <c r="AD60" s="315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5"/>
      <c r="AR60" s="315"/>
      <c r="AS60" s="319"/>
      <c r="AT60" s="199"/>
    </row>
    <row r="61" ht="10.5" customHeight="1" hidden="1">
      <c r="A61" s="321"/>
      <c r="B61" s="318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5"/>
      <c r="P61" s="315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5"/>
      <c r="AD61" s="315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5"/>
      <c r="AR61" s="315"/>
      <c r="AS61" s="319"/>
      <c r="AT61" s="199"/>
    </row>
    <row r="62" ht="10.5" customHeight="1" hidden="1">
      <c r="A62" s="322"/>
      <c r="B62" s="323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6"/>
      <c r="P62" s="316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6"/>
      <c r="AD62" s="316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6"/>
      <c r="AR62" s="316"/>
      <c r="AS62" s="319"/>
      <c r="AT62" s="199"/>
    </row>
    <row r="63" ht="10.5" customHeight="1" hidden="1">
      <c r="A63" s="324"/>
      <c r="B63" s="325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7"/>
      <c r="P63" s="327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7"/>
      <c r="AD63" s="327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7"/>
      <c r="AR63" s="327"/>
      <c r="AS63" s="326"/>
      <c r="AT63" s="199"/>
    </row>
    <row r="64" ht="10.5" customHeight="1">
      <c r="A64" t="s" s="289">
        <v>30</v>
      </c>
      <c r="B64" t="s" s="290">
        <v>2</v>
      </c>
      <c r="C64" s="291">
        <v>25000</v>
      </c>
      <c r="D64" s="291">
        <v>25000</v>
      </c>
      <c r="E64" s="291">
        <v>25000</v>
      </c>
      <c r="F64" s="291">
        <v>25000</v>
      </c>
      <c r="G64" s="291">
        <v>25000</v>
      </c>
      <c r="H64" s="291">
        <v>25000</v>
      </c>
      <c r="I64" s="291">
        <v>25000</v>
      </c>
      <c r="J64" s="291">
        <v>25000</v>
      </c>
      <c r="K64" s="291">
        <v>30000</v>
      </c>
      <c r="L64" s="291">
        <v>30000</v>
      </c>
      <c r="M64" s="291">
        <v>30000</v>
      </c>
      <c r="N64" s="291">
        <v>30000</v>
      </c>
      <c r="O64" s="292">
        <f>SUM(C64:N64)</f>
        <v>320000</v>
      </c>
      <c r="P64" s="292">
        <f>O64/12</f>
        <v>26666.666666666668</v>
      </c>
      <c r="Q64" s="291">
        <v>30000</v>
      </c>
      <c r="R64" s="291">
        <v>30000</v>
      </c>
      <c r="S64" s="291">
        <v>30000</v>
      </c>
      <c r="T64" s="291">
        <v>30000</v>
      </c>
      <c r="U64" s="291">
        <v>30000</v>
      </c>
      <c r="V64" s="291">
        <v>30000</v>
      </c>
      <c r="W64" s="291">
        <v>30000</v>
      </c>
      <c r="X64" s="291">
        <v>30000</v>
      </c>
      <c r="Y64" s="291">
        <v>30000</v>
      </c>
      <c r="Z64" s="291">
        <v>30000</v>
      </c>
      <c r="AA64" s="291">
        <v>30000</v>
      </c>
      <c r="AB64" s="291">
        <v>30000</v>
      </c>
      <c r="AC64" s="292">
        <f>SUM(Q64:AB64)</f>
        <v>360000</v>
      </c>
      <c r="AD64" s="292">
        <f>AC64/12</f>
        <v>30000</v>
      </c>
      <c r="AE64" s="291">
        <v>30000</v>
      </c>
      <c r="AF64" s="291">
        <v>30000</v>
      </c>
      <c r="AG64" s="291">
        <v>30000</v>
      </c>
      <c r="AH64" s="291">
        <v>30000</v>
      </c>
      <c r="AI64" s="291">
        <v>30000</v>
      </c>
      <c r="AJ64" s="291">
        <v>30000</v>
      </c>
      <c r="AK64" s="291">
        <v>30000</v>
      </c>
      <c r="AL64" s="291">
        <v>30000</v>
      </c>
      <c r="AM64" s="291">
        <v>30000</v>
      </c>
      <c r="AN64" s="291">
        <v>30000</v>
      </c>
      <c r="AO64" s="291">
        <v>30000</v>
      </c>
      <c r="AP64" s="291">
        <v>30000</v>
      </c>
      <c r="AQ64" s="292">
        <f>SUM(AE64:AP64)</f>
        <v>360000</v>
      </c>
      <c r="AR64" s="292">
        <f>AQ64/12</f>
        <v>30000</v>
      </c>
      <c r="AS64" s="293">
        <f>O64+AC64+AQ64</f>
        <v>1040000</v>
      </c>
      <c r="AT64" s="282"/>
    </row>
    <row r="65" ht="10.5" customHeight="1">
      <c r="A65" t="s" s="294">
        <v>32</v>
      </c>
      <c r="B65" t="s" s="295">
        <v>2</v>
      </c>
      <c r="C65" s="296">
        <v>200000</v>
      </c>
      <c r="D65" s="296">
        <v>200000</v>
      </c>
      <c r="E65" s="296">
        <v>200000</v>
      </c>
      <c r="F65" s="296">
        <v>200000</v>
      </c>
      <c r="G65" s="296">
        <v>200000</v>
      </c>
      <c r="H65" s="296">
        <v>240000</v>
      </c>
      <c r="I65" s="296">
        <v>240000</v>
      </c>
      <c r="J65" s="296">
        <v>240000</v>
      </c>
      <c r="K65" s="296">
        <v>120000</v>
      </c>
      <c r="L65" s="296">
        <v>120000</v>
      </c>
      <c r="M65" s="296">
        <v>120000</v>
      </c>
      <c r="N65" s="296">
        <v>120000</v>
      </c>
      <c r="O65" s="297">
        <f>SUM(C65:N65)</f>
        <v>2200000</v>
      </c>
      <c r="P65" s="297">
        <f>O65/12</f>
        <v>183333.3333333333</v>
      </c>
      <c r="Q65" s="296">
        <v>120000</v>
      </c>
      <c r="R65" s="296">
        <v>120000</v>
      </c>
      <c r="S65" s="296">
        <v>120000</v>
      </c>
      <c r="T65" s="296">
        <v>120000</v>
      </c>
      <c r="U65" s="296">
        <v>120000</v>
      </c>
      <c r="V65" s="296">
        <v>120000</v>
      </c>
      <c r="W65" s="296">
        <v>120000</v>
      </c>
      <c r="X65" s="296">
        <v>120000</v>
      </c>
      <c r="Y65" s="296">
        <v>120000</v>
      </c>
      <c r="Z65" s="296">
        <v>120000</v>
      </c>
      <c r="AA65" s="296">
        <v>120000</v>
      </c>
      <c r="AB65" s="296">
        <v>120000</v>
      </c>
      <c r="AC65" s="297">
        <f>SUM(Q65:AB65)</f>
        <v>1440000</v>
      </c>
      <c r="AD65" s="297">
        <f>AC65/12</f>
        <v>120000</v>
      </c>
      <c r="AE65" s="296">
        <v>120000</v>
      </c>
      <c r="AF65" s="296">
        <v>120000</v>
      </c>
      <c r="AG65" s="296">
        <v>120000</v>
      </c>
      <c r="AH65" s="296">
        <v>120000</v>
      </c>
      <c r="AI65" s="296">
        <v>120000</v>
      </c>
      <c r="AJ65" s="296">
        <v>120000</v>
      </c>
      <c r="AK65" s="296">
        <v>120000</v>
      </c>
      <c r="AL65" s="296">
        <v>120000</v>
      </c>
      <c r="AM65" s="296">
        <v>120000</v>
      </c>
      <c r="AN65" s="296">
        <v>120000</v>
      </c>
      <c r="AO65" s="296">
        <v>120000</v>
      </c>
      <c r="AP65" s="296">
        <v>120000</v>
      </c>
      <c r="AQ65" s="297">
        <f>SUM(AE65:AP65)</f>
        <v>1440000</v>
      </c>
      <c r="AR65" s="298">
        <f>AQ65/12</f>
        <v>120000</v>
      </c>
      <c r="AS65" s="293">
        <f>O65+AC65+AQ65</f>
        <v>5080000</v>
      </c>
      <c r="AT65" s="282"/>
    </row>
    <row r="66" ht="10.5" customHeight="1">
      <c r="A66" t="s" s="289">
        <v>34</v>
      </c>
      <c r="B66" t="s" s="290">
        <v>2</v>
      </c>
      <c r="C66" s="291">
        <v>348650</v>
      </c>
      <c r="D66" s="291">
        <v>327474</v>
      </c>
      <c r="E66" s="291">
        <v>342000</v>
      </c>
      <c r="F66" s="291">
        <v>340700</v>
      </c>
      <c r="G66" s="291">
        <v>385200</v>
      </c>
      <c r="H66" s="291">
        <v>384848</v>
      </c>
      <c r="I66" s="291">
        <v>488669</v>
      </c>
      <c r="J66" s="291">
        <v>528439</v>
      </c>
      <c r="K66" s="291">
        <v>100000</v>
      </c>
      <c r="L66" s="291">
        <v>100000</v>
      </c>
      <c r="M66" s="291">
        <v>100000</v>
      </c>
      <c r="N66" s="291">
        <v>100000</v>
      </c>
      <c r="O66" s="292">
        <f>SUM(C66:N66)</f>
        <v>3545980</v>
      </c>
      <c r="P66" s="292">
        <f>O66/12</f>
        <v>295498.3333333333</v>
      </c>
      <c r="Q66" s="291">
        <v>100000</v>
      </c>
      <c r="R66" s="291">
        <v>100000</v>
      </c>
      <c r="S66" s="291">
        <v>100000</v>
      </c>
      <c r="T66" s="291">
        <v>100000</v>
      </c>
      <c r="U66" s="291">
        <v>100000</v>
      </c>
      <c r="V66" s="291">
        <v>100000</v>
      </c>
      <c r="W66" s="291">
        <v>100000</v>
      </c>
      <c r="X66" s="291">
        <v>100000</v>
      </c>
      <c r="Y66" s="291">
        <v>100000</v>
      </c>
      <c r="Z66" s="291">
        <v>100000</v>
      </c>
      <c r="AA66" s="291">
        <v>100000</v>
      </c>
      <c r="AB66" s="291">
        <v>100000</v>
      </c>
      <c r="AC66" s="292">
        <f>SUM(Q66:AB66)</f>
        <v>1200000</v>
      </c>
      <c r="AD66" s="292">
        <f>AC66/12</f>
        <v>100000</v>
      </c>
      <c r="AE66" s="291">
        <v>100000</v>
      </c>
      <c r="AF66" s="291">
        <v>100000</v>
      </c>
      <c r="AG66" s="291">
        <v>100000</v>
      </c>
      <c r="AH66" s="291">
        <v>100000</v>
      </c>
      <c r="AI66" s="291">
        <v>100000</v>
      </c>
      <c r="AJ66" s="291">
        <v>100000</v>
      </c>
      <c r="AK66" s="291">
        <v>100000</v>
      </c>
      <c r="AL66" s="291">
        <v>100000</v>
      </c>
      <c r="AM66" s="291">
        <v>100000</v>
      </c>
      <c r="AN66" s="291">
        <v>100000</v>
      </c>
      <c r="AO66" s="291">
        <v>100000</v>
      </c>
      <c r="AP66" s="291">
        <v>100000</v>
      </c>
      <c r="AQ66" s="292">
        <f>SUM(AE66:AP66)</f>
        <v>1200000</v>
      </c>
      <c r="AR66" s="292">
        <f>AQ66/12</f>
        <v>100000</v>
      </c>
      <c r="AS66" s="293">
        <f>O66+AC66+AQ66</f>
        <v>5945980</v>
      </c>
      <c r="AT66" s="282"/>
    </row>
    <row r="67" ht="10.5" customHeight="1">
      <c r="A67" t="s" s="294">
        <v>35</v>
      </c>
      <c r="B67" t="s" s="295">
        <v>2</v>
      </c>
      <c r="C67" s="296">
        <v>46978</v>
      </c>
      <c r="D67" s="296">
        <v>43497</v>
      </c>
      <c r="E67" s="296">
        <v>44231</v>
      </c>
      <c r="F67" s="296">
        <v>27811</v>
      </c>
      <c r="G67" s="296">
        <v>51573</v>
      </c>
      <c r="H67" s="296">
        <v>44581</v>
      </c>
      <c r="I67" s="296">
        <v>59519</v>
      </c>
      <c r="J67" s="296">
        <v>62457</v>
      </c>
      <c r="K67" s="296">
        <v>10000</v>
      </c>
      <c r="L67" s="296">
        <v>10000</v>
      </c>
      <c r="M67" s="296">
        <v>10000</v>
      </c>
      <c r="N67" s="296">
        <v>10000</v>
      </c>
      <c r="O67" s="297">
        <f>SUM(C67:N67)</f>
        <v>420647</v>
      </c>
      <c r="P67" s="297">
        <f>O67/12</f>
        <v>35053.916666666664</v>
      </c>
      <c r="Q67" s="296">
        <v>10000</v>
      </c>
      <c r="R67" s="296">
        <v>10000</v>
      </c>
      <c r="S67" s="296">
        <v>10000</v>
      </c>
      <c r="T67" s="296">
        <v>10000</v>
      </c>
      <c r="U67" s="296">
        <v>10000</v>
      </c>
      <c r="V67" s="296">
        <v>10000</v>
      </c>
      <c r="W67" s="296">
        <v>10000</v>
      </c>
      <c r="X67" s="296">
        <v>10000</v>
      </c>
      <c r="Y67" s="296">
        <v>10000</v>
      </c>
      <c r="Z67" s="296">
        <v>10000</v>
      </c>
      <c r="AA67" s="296">
        <v>10000</v>
      </c>
      <c r="AB67" s="296">
        <v>10000</v>
      </c>
      <c r="AC67" s="297">
        <f>SUM(Q67:AB67)</f>
        <v>120000</v>
      </c>
      <c r="AD67" s="297">
        <f>AC67/12</f>
        <v>10000</v>
      </c>
      <c r="AE67" s="296">
        <v>10000</v>
      </c>
      <c r="AF67" s="296">
        <v>10000</v>
      </c>
      <c r="AG67" s="296">
        <v>10000</v>
      </c>
      <c r="AH67" s="296">
        <v>10000</v>
      </c>
      <c r="AI67" s="296">
        <v>10000</v>
      </c>
      <c r="AJ67" s="296">
        <v>10000</v>
      </c>
      <c r="AK67" s="296">
        <v>10000</v>
      </c>
      <c r="AL67" s="296">
        <v>10000</v>
      </c>
      <c r="AM67" s="296">
        <v>10000</v>
      </c>
      <c r="AN67" s="296">
        <v>10000</v>
      </c>
      <c r="AO67" s="296">
        <v>10000</v>
      </c>
      <c r="AP67" s="296">
        <v>10000</v>
      </c>
      <c r="AQ67" s="297">
        <f>SUM(AE67:AP67)</f>
        <v>120000</v>
      </c>
      <c r="AR67" s="298">
        <f>AQ67/12</f>
        <v>10000</v>
      </c>
      <c r="AS67" s="293">
        <f>O67+AC67+AQ67</f>
        <v>660647</v>
      </c>
      <c r="AT67" s="282"/>
    </row>
    <row r="68" ht="10.5" customHeight="1">
      <c r="A68" t="s" s="289">
        <v>36</v>
      </c>
      <c r="B68" t="s" s="290">
        <v>2</v>
      </c>
      <c r="C68" s="291">
        <v>18414</v>
      </c>
      <c r="D68" s="291">
        <v>19459</v>
      </c>
      <c r="E68" s="291">
        <v>21736</v>
      </c>
      <c r="F68" s="291">
        <v>24417</v>
      </c>
      <c r="G68" s="291">
        <v>24495</v>
      </c>
      <c r="H68" s="291">
        <v>29201</v>
      </c>
      <c r="I68" s="291">
        <v>35593</v>
      </c>
      <c r="J68" s="291">
        <v>37856</v>
      </c>
      <c r="K68" s="291">
        <v>3000</v>
      </c>
      <c r="L68" s="291">
        <v>3000</v>
      </c>
      <c r="M68" s="291">
        <v>3000</v>
      </c>
      <c r="N68" s="291">
        <v>3000</v>
      </c>
      <c r="O68" s="292">
        <f>SUM(C68:N68)</f>
        <v>223171</v>
      </c>
      <c r="P68" s="292">
        <f>O68/12</f>
        <v>18597.583333333332</v>
      </c>
      <c r="Q68" s="291">
        <v>3000</v>
      </c>
      <c r="R68" s="291">
        <v>3000</v>
      </c>
      <c r="S68" s="291">
        <v>3000</v>
      </c>
      <c r="T68" s="291">
        <v>3000</v>
      </c>
      <c r="U68" s="291">
        <v>3000</v>
      </c>
      <c r="V68" s="291">
        <v>3000</v>
      </c>
      <c r="W68" s="291">
        <v>3000</v>
      </c>
      <c r="X68" s="291">
        <v>3000</v>
      </c>
      <c r="Y68" s="291">
        <v>3000</v>
      </c>
      <c r="Z68" s="291">
        <v>3000</v>
      </c>
      <c r="AA68" s="291">
        <v>3000</v>
      </c>
      <c r="AB68" s="291">
        <v>3000</v>
      </c>
      <c r="AC68" s="292">
        <f>SUM(Q68:AB68)</f>
        <v>36000</v>
      </c>
      <c r="AD68" s="292">
        <f>AC68/12</f>
        <v>3000</v>
      </c>
      <c r="AE68" s="291">
        <v>3000</v>
      </c>
      <c r="AF68" s="291">
        <v>3000</v>
      </c>
      <c r="AG68" s="291">
        <v>3000</v>
      </c>
      <c r="AH68" s="291">
        <v>3000</v>
      </c>
      <c r="AI68" s="291">
        <v>3000</v>
      </c>
      <c r="AJ68" s="291">
        <v>3000</v>
      </c>
      <c r="AK68" s="291">
        <v>3000</v>
      </c>
      <c r="AL68" s="291">
        <v>3000</v>
      </c>
      <c r="AM68" s="291">
        <v>3000</v>
      </c>
      <c r="AN68" s="291">
        <v>3000</v>
      </c>
      <c r="AO68" s="291">
        <v>3000</v>
      </c>
      <c r="AP68" s="291">
        <v>3000</v>
      </c>
      <c r="AQ68" s="292">
        <f>SUM(AE68:AP68)</f>
        <v>36000</v>
      </c>
      <c r="AR68" s="292">
        <f>AQ68/12</f>
        <v>3000</v>
      </c>
      <c r="AS68" s="293">
        <f>O68+AC68+AQ68</f>
        <v>295171</v>
      </c>
      <c r="AT68" s="282"/>
    </row>
    <row r="69" ht="10.5" customHeight="1">
      <c r="A69" t="s" s="294">
        <v>37</v>
      </c>
      <c r="B69" t="s" s="295">
        <v>2</v>
      </c>
      <c r="C69" s="296">
        <v>3200</v>
      </c>
      <c r="D69" s="296">
        <v>3200</v>
      </c>
      <c r="E69" s="296">
        <v>3200</v>
      </c>
      <c r="F69" s="296">
        <v>3200</v>
      </c>
      <c r="G69" s="296">
        <v>3200</v>
      </c>
      <c r="H69" s="296">
        <v>3200</v>
      </c>
      <c r="I69" s="296">
        <v>3200</v>
      </c>
      <c r="J69" s="296">
        <v>3200</v>
      </c>
      <c r="K69" s="296">
        <v>3200</v>
      </c>
      <c r="L69" s="296">
        <v>3200</v>
      </c>
      <c r="M69" s="296">
        <v>3200</v>
      </c>
      <c r="N69" s="296">
        <v>3200</v>
      </c>
      <c r="O69" s="297">
        <f>SUM(C69:N69)</f>
        <v>38400</v>
      </c>
      <c r="P69" s="297">
        <f>O69/12</f>
        <v>3200</v>
      </c>
      <c r="Q69" s="296">
        <v>3200</v>
      </c>
      <c r="R69" s="296">
        <v>3200</v>
      </c>
      <c r="S69" s="296">
        <v>3200</v>
      </c>
      <c r="T69" s="296">
        <v>3200</v>
      </c>
      <c r="U69" s="296">
        <v>3200</v>
      </c>
      <c r="V69" s="296">
        <v>3200</v>
      </c>
      <c r="W69" s="296">
        <v>3200</v>
      </c>
      <c r="X69" s="296">
        <v>3200</v>
      </c>
      <c r="Y69" s="296">
        <v>3200</v>
      </c>
      <c r="Z69" s="296">
        <v>3200</v>
      </c>
      <c r="AA69" s="296">
        <v>3200</v>
      </c>
      <c r="AB69" s="296">
        <v>3200</v>
      </c>
      <c r="AC69" s="297">
        <f>SUM(Q69:AB69)</f>
        <v>38400</v>
      </c>
      <c r="AD69" s="297">
        <f>AC69/12</f>
        <v>3200</v>
      </c>
      <c r="AE69" s="296">
        <v>3200</v>
      </c>
      <c r="AF69" s="296">
        <v>3200</v>
      </c>
      <c r="AG69" s="296">
        <v>3200</v>
      </c>
      <c r="AH69" s="296">
        <v>3200</v>
      </c>
      <c r="AI69" s="296">
        <v>3200</v>
      </c>
      <c r="AJ69" s="296">
        <v>3200</v>
      </c>
      <c r="AK69" s="296">
        <v>3200</v>
      </c>
      <c r="AL69" s="296">
        <v>3200</v>
      </c>
      <c r="AM69" s="296">
        <v>3200</v>
      </c>
      <c r="AN69" s="296">
        <v>3200</v>
      </c>
      <c r="AO69" s="296">
        <v>3200</v>
      </c>
      <c r="AP69" s="296">
        <v>3200</v>
      </c>
      <c r="AQ69" s="297">
        <f>SUM(AE69:AP69)</f>
        <v>38400</v>
      </c>
      <c r="AR69" s="298">
        <f>AQ69/12</f>
        <v>3200</v>
      </c>
      <c r="AS69" s="293">
        <f>O69+AC69+AQ69</f>
        <v>115200</v>
      </c>
      <c r="AT69" s="282"/>
    </row>
    <row r="70" ht="10.5" customHeight="1">
      <c r="A70" t="s" s="289">
        <v>38</v>
      </c>
      <c r="B70" t="s" s="290">
        <v>2</v>
      </c>
      <c r="C70" s="291">
        <v>1000</v>
      </c>
      <c r="D70" s="291">
        <v>1000</v>
      </c>
      <c r="E70" s="291">
        <v>1000</v>
      </c>
      <c r="F70" s="291">
        <v>1000</v>
      </c>
      <c r="G70" s="291">
        <v>1000</v>
      </c>
      <c r="H70" s="291">
        <v>2500</v>
      </c>
      <c r="I70" s="291">
        <v>1000</v>
      </c>
      <c r="J70" s="291">
        <v>1000</v>
      </c>
      <c r="K70" s="291">
        <v>1000</v>
      </c>
      <c r="L70" s="291">
        <v>1000</v>
      </c>
      <c r="M70" s="291">
        <v>1000</v>
      </c>
      <c r="N70" s="291">
        <v>1000</v>
      </c>
      <c r="O70" s="292">
        <f>SUM(C70:N70)</f>
        <v>13500</v>
      </c>
      <c r="P70" s="292">
        <f>O70/12</f>
        <v>1125</v>
      </c>
      <c r="Q70" s="291">
        <v>1000</v>
      </c>
      <c r="R70" s="291">
        <v>1000</v>
      </c>
      <c r="S70" s="291">
        <v>1000</v>
      </c>
      <c r="T70" s="291">
        <v>1000</v>
      </c>
      <c r="U70" s="291">
        <v>1000</v>
      </c>
      <c r="V70" s="291">
        <v>1000</v>
      </c>
      <c r="W70" s="291">
        <v>1000</v>
      </c>
      <c r="X70" s="291">
        <v>1000</v>
      </c>
      <c r="Y70" s="291">
        <v>1000</v>
      </c>
      <c r="Z70" s="291">
        <v>1000</v>
      </c>
      <c r="AA70" s="291">
        <v>1000</v>
      </c>
      <c r="AB70" s="291">
        <v>1000</v>
      </c>
      <c r="AC70" s="292">
        <f>SUM(Q70:AB70)</f>
        <v>12000</v>
      </c>
      <c r="AD70" s="292">
        <f>AC70/12</f>
        <v>1000</v>
      </c>
      <c r="AE70" s="291">
        <v>1000</v>
      </c>
      <c r="AF70" s="291">
        <v>1000</v>
      </c>
      <c r="AG70" s="291">
        <v>1000</v>
      </c>
      <c r="AH70" s="291">
        <v>1000</v>
      </c>
      <c r="AI70" s="291">
        <v>1000</v>
      </c>
      <c r="AJ70" s="291">
        <v>1000</v>
      </c>
      <c r="AK70" s="291">
        <v>1000</v>
      </c>
      <c r="AL70" s="291">
        <v>1000</v>
      </c>
      <c r="AM70" s="291">
        <v>1000</v>
      </c>
      <c r="AN70" s="291">
        <v>1000</v>
      </c>
      <c r="AO70" s="291">
        <v>1000</v>
      </c>
      <c r="AP70" s="291">
        <v>1000</v>
      </c>
      <c r="AQ70" s="292">
        <f>SUM(AE70:AP70)</f>
        <v>12000</v>
      </c>
      <c r="AR70" s="292">
        <f>AQ70/12</f>
        <v>1000</v>
      </c>
      <c r="AS70" s="293">
        <f>O70+AC70+AQ70</f>
        <v>37500</v>
      </c>
      <c r="AT70" s="282"/>
    </row>
    <row r="71" ht="10.5" customHeight="1">
      <c r="A71" t="s" s="294">
        <v>39</v>
      </c>
      <c r="B71" t="s" s="295">
        <v>2</v>
      </c>
      <c r="C71" s="296">
        <v>5500</v>
      </c>
      <c r="D71" s="296">
        <v>0</v>
      </c>
      <c r="E71" s="296">
        <v>0</v>
      </c>
      <c r="F71" s="296">
        <v>0</v>
      </c>
      <c r="G71" s="296">
        <v>0</v>
      </c>
      <c r="H71" s="296">
        <v>5500</v>
      </c>
      <c r="I71" s="296">
        <v>0</v>
      </c>
      <c r="J71" s="296">
        <v>5500</v>
      </c>
      <c r="K71" s="296">
        <v>0</v>
      </c>
      <c r="L71" s="296">
        <v>0</v>
      </c>
      <c r="M71" s="296">
        <v>0</v>
      </c>
      <c r="N71" s="296">
        <v>0</v>
      </c>
      <c r="O71" s="297">
        <f>SUM(C71:N71)</f>
        <v>16500</v>
      </c>
      <c r="P71" s="297">
        <f>O71/12</f>
        <v>1375</v>
      </c>
      <c r="Q71" s="296">
        <v>3500</v>
      </c>
      <c r="R71" s="296">
        <v>0</v>
      </c>
      <c r="S71" s="296">
        <v>0</v>
      </c>
      <c r="T71" s="296">
        <v>0</v>
      </c>
      <c r="U71" s="296">
        <v>0</v>
      </c>
      <c r="V71" s="296">
        <v>0</v>
      </c>
      <c r="W71" s="296">
        <v>0</v>
      </c>
      <c r="X71" s="296">
        <v>0</v>
      </c>
      <c r="Y71" s="296">
        <v>0</v>
      </c>
      <c r="Z71" s="296">
        <v>0</v>
      </c>
      <c r="AA71" s="296">
        <v>0</v>
      </c>
      <c r="AB71" s="296">
        <v>0</v>
      </c>
      <c r="AC71" s="297">
        <f>SUM(Q71:AB71)</f>
        <v>3500</v>
      </c>
      <c r="AD71" s="297">
        <f>AC71/12</f>
        <v>291.6666666666667</v>
      </c>
      <c r="AE71" s="296">
        <v>3500</v>
      </c>
      <c r="AF71" s="296">
        <v>0</v>
      </c>
      <c r="AG71" s="296">
        <v>0</v>
      </c>
      <c r="AH71" s="296">
        <v>0</v>
      </c>
      <c r="AI71" s="296">
        <v>0</v>
      </c>
      <c r="AJ71" s="296">
        <v>0</v>
      </c>
      <c r="AK71" s="296">
        <v>0</v>
      </c>
      <c r="AL71" s="296">
        <v>0</v>
      </c>
      <c r="AM71" s="296">
        <v>0</v>
      </c>
      <c r="AN71" s="296">
        <v>0</v>
      </c>
      <c r="AO71" s="296">
        <v>0</v>
      </c>
      <c r="AP71" s="296">
        <v>0</v>
      </c>
      <c r="AQ71" s="297">
        <f>SUM(AE71:AP71)</f>
        <v>3500</v>
      </c>
      <c r="AR71" s="298">
        <f>AQ71/12</f>
        <v>291.6666666666667</v>
      </c>
      <c r="AS71" s="293">
        <f>O71+AC71+AQ71</f>
        <v>23500</v>
      </c>
      <c r="AT71" s="282"/>
    </row>
    <row r="72" ht="10.5" customHeight="1">
      <c r="A72" t="s" s="289">
        <v>41</v>
      </c>
      <c r="B72" t="s" s="290">
        <v>2</v>
      </c>
      <c r="C72" s="291">
        <v>4000</v>
      </c>
      <c r="D72" s="291">
        <v>4000</v>
      </c>
      <c r="E72" s="291">
        <v>4000</v>
      </c>
      <c r="F72" s="291">
        <v>4000</v>
      </c>
      <c r="G72" s="291">
        <v>4000</v>
      </c>
      <c r="H72" s="291">
        <v>4000</v>
      </c>
      <c r="I72" s="291">
        <v>4000</v>
      </c>
      <c r="J72" s="291">
        <v>4000</v>
      </c>
      <c r="K72" s="291">
        <v>0</v>
      </c>
      <c r="L72" s="291">
        <v>0</v>
      </c>
      <c r="M72" s="291">
        <v>0</v>
      </c>
      <c r="N72" s="291">
        <v>0</v>
      </c>
      <c r="O72" s="292">
        <f>SUM(C72:N72)</f>
        <v>32000</v>
      </c>
      <c r="P72" s="292">
        <f>O72/12</f>
        <v>2666.666666666667</v>
      </c>
      <c r="Q72" s="291">
        <v>0</v>
      </c>
      <c r="R72" s="291">
        <v>0</v>
      </c>
      <c r="S72" s="291">
        <v>0</v>
      </c>
      <c r="T72" s="291">
        <v>0</v>
      </c>
      <c r="U72" s="291">
        <v>0</v>
      </c>
      <c r="V72" s="291">
        <v>0</v>
      </c>
      <c r="W72" s="291">
        <v>0</v>
      </c>
      <c r="X72" s="291">
        <v>0</v>
      </c>
      <c r="Y72" s="291">
        <v>0</v>
      </c>
      <c r="Z72" s="291">
        <v>0</v>
      </c>
      <c r="AA72" s="291">
        <v>0</v>
      </c>
      <c r="AB72" s="291">
        <v>0</v>
      </c>
      <c r="AC72" s="292">
        <f>SUM(Q72:AB72)</f>
        <v>0</v>
      </c>
      <c r="AD72" s="292">
        <f>AC72/12</f>
        <v>0</v>
      </c>
      <c r="AE72" s="291">
        <v>0</v>
      </c>
      <c r="AF72" s="291">
        <v>0</v>
      </c>
      <c r="AG72" s="291">
        <v>0</v>
      </c>
      <c r="AH72" s="291">
        <v>0</v>
      </c>
      <c r="AI72" s="291">
        <v>0</v>
      </c>
      <c r="AJ72" s="291">
        <v>0</v>
      </c>
      <c r="AK72" s="291">
        <v>0</v>
      </c>
      <c r="AL72" s="291">
        <v>0</v>
      </c>
      <c r="AM72" s="291">
        <v>0</v>
      </c>
      <c r="AN72" s="291">
        <v>0</v>
      </c>
      <c r="AO72" s="291">
        <v>0</v>
      </c>
      <c r="AP72" s="291">
        <v>0</v>
      </c>
      <c r="AQ72" s="292">
        <f>SUM(AE72:AP72)</f>
        <v>0</v>
      </c>
      <c r="AR72" s="292">
        <f>AQ72/12</f>
        <v>0</v>
      </c>
      <c r="AS72" s="293">
        <f>O72+AC72+AQ72</f>
        <v>32000</v>
      </c>
      <c r="AT72" s="282"/>
    </row>
    <row r="73" ht="10.5" customHeight="1">
      <c r="A73" t="s" s="294">
        <v>42</v>
      </c>
      <c r="B73" t="s" s="295">
        <v>2</v>
      </c>
      <c r="C73" s="296">
        <v>2000</v>
      </c>
      <c r="D73" s="296">
        <v>2000</v>
      </c>
      <c r="E73" s="296">
        <v>2000</v>
      </c>
      <c r="F73" s="296">
        <v>2000</v>
      </c>
      <c r="G73" s="296">
        <v>2000</v>
      </c>
      <c r="H73" s="296">
        <v>2000</v>
      </c>
      <c r="I73" s="296">
        <v>2000</v>
      </c>
      <c r="J73" s="296">
        <v>2000</v>
      </c>
      <c r="K73" s="296">
        <v>600</v>
      </c>
      <c r="L73" s="296">
        <v>600</v>
      </c>
      <c r="M73" s="296">
        <v>600</v>
      </c>
      <c r="N73" s="296">
        <v>600</v>
      </c>
      <c r="O73" s="297">
        <f>SUM(C73:N73)</f>
        <v>18400</v>
      </c>
      <c r="P73" s="297">
        <f>O73/12</f>
        <v>1533.333333333333</v>
      </c>
      <c r="Q73" s="296">
        <v>600</v>
      </c>
      <c r="R73" s="296">
        <v>600</v>
      </c>
      <c r="S73" s="296">
        <v>600</v>
      </c>
      <c r="T73" s="296">
        <v>600</v>
      </c>
      <c r="U73" s="296">
        <v>600</v>
      </c>
      <c r="V73" s="296">
        <v>600</v>
      </c>
      <c r="W73" s="296">
        <v>600</v>
      </c>
      <c r="X73" s="296">
        <v>600</v>
      </c>
      <c r="Y73" s="296">
        <v>600</v>
      </c>
      <c r="Z73" s="296">
        <v>600</v>
      </c>
      <c r="AA73" s="296">
        <v>600</v>
      </c>
      <c r="AB73" s="296">
        <v>600</v>
      </c>
      <c r="AC73" s="297">
        <f>SUM(Q73:AB73)</f>
        <v>7200</v>
      </c>
      <c r="AD73" s="297">
        <f>AC73/12</f>
        <v>600</v>
      </c>
      <c r="AE73" s="296">
        <v>600</v>
      </c>
      <c r="AF73" s="296">
        <v>600</v>
      </c>
      <c r="AG73" s="296">
        <v>600</v>
      </c>
      <c r="AH73" s="296">
        <v>600</v>
      </c>
      <c r="AI73" s="296">
        <v>600</v>
      </c>
      <c r="AJ73" s="296">
        <v>600</v>
      </c>
      <c r="AK73" s="296">
        <v>600</v>
      </c>
      <c r="AL73" s="296">
        <v>600</v>
      </c>
      <c r="AM73" s="296">
        <v>600</v>
      </c>
      <c r="AN73" s="296">
        <v>600</v>
      </c>
      <c r="AO73" s="296">
        <v>600</v>
      </c>
      <c r="AP73" s="296">
        <v>600</v>
      </c>
      <c r="AQ73" s="297">
        <f>SUM(AE73:AP73)</f>
        <v>7200</v>
      </c>
      <c r="AR73" s="298">
        <f>AQ73/12</f>
        <v>600</v>
      </c>
      <c r="AS73" s="293">
        <f>O73+AC73+AQ73</f>
        <v>32800</v>
      </c>
      <c r="AT73" s="282"/>
    </row>
    <row r="74" ht="10.5" customHeight="1">
      <c r="A74" t="s" s="289">
        <v>43</v>
      </c>
      <c r="B74" t="s" s="290">
        <v>2</v>
      </c>
      <c r="C74" s="291">
        <v>55512</v>
      </c>
      <c r="D74" s="291">
        <v>25721</v>
      </c>
      <c r="E74" s="291">
        <v>23363</v>
      </c>
      <c r="F74" s="291">
        <v>23278</v>
      </c>
      <c r="G74" s="291">
        <v>29273</v>
      </c>
      <c r="H74" s="291">
        <v>28357</v>
      </c>
      <c r="I74" s="291">
        <v>36746</v>
      </c>
      <c r="J74" s="291">
        <v>32762</v>
      </c>
      <c r="K74" s="291">
        <v>0</v>
      </c>
      <c r="L74" s="291">
        <v>0</v>
      </c>
      <c r="M74" s="291">
        <v>0</v>
      </c>
      <c r="N74" s="291">
        <v>0</v>
      </c>
      <c r="O74" s="292">
        <f>SUM(C74:N74)</f>
        <v>255012</v>
      </c>
      <c r="P74" s="292">
        <f>O74/12</f>
        <v>21251</v>
      </c>
      <c r="Q74" s="291">
        <v>0</v>
      </c>
      <c r="R74" s="291">
        <v>0</v>
      </c>
      <c r="S74" s="291">
        <v>0</v>
      </c>
      <c r="T74" s="291">
        <v>0</v>
      </c>
      <c r="U74" s="291">
        <v>0</v>
      </c>
      <c r="V74" s="291">
        <v>0</v>
      </c>
      <c r="W74" s="291">
        <v>0</v>
      </c>
      <c r="X74" s="291">
        <v>0</v>
      </c>
      <c r="Y74" s="291">
        <v>0</v>
      </c>
      <c r="Z74" s="291">
        <v>0</v>
      </c>
      <c r="AA74" s="291">
        <v>0</v>
      </c>
      <c r="AB74" s="291">
        <v>0</v>
      </c>
      <c r="AC74" s="292">
        <f>SUM(Q74:AB74)</f>
        <v>0</v>
      </c>
      <c r="AD74" s="292">
        <f>AC74/12</f>
        <v>0</v>
      </c>
      <c r="AE74" s="291">
        <v>0</v>
      </c>
      <c r="AF74" s="291">
        <v>0</v>
      </c>
      <c r="AG74" s="291">
        <v>0</v>
      </c>
      <c r="AH74" s="291">
        <v>0</v>
      </c>
      <c r="AI74" s="291">
        <v>0</v>
      </c>
      <c r="AJ74" s="291">
        <v>0</v>
      </c>
      <c r="AK74" s="291">
        <v>0</v>
      </c>
      <c r="AL74" s="291">
        <v>0</v>
      </c>
      <c r="AM74" s="291">
        <v>0</v>
      </c>
      <c r="AN74" s="291">
        <v>0</v>
      </c>
      <c r="AO74" s="291">
        <v>0</v>
      </c>
      <c r="AP74" s="291">
        <v>0</v>
      </c>
      <c r="AQ74" s="292">
        <f>SUM(AE74:AP74)</f>
        <v>0</v>
      </c>
      <c r="AR74" s="292">
        <f>AQ74/12</f>
        <v>0</v>
      </c>
      <c r="AS74" s="293">
        <f>O74+AC74+AQ74</f>
        <v>255012</v>
      </c>
      <c r="AT74" s="282"/>
    </row>
    <row r="75" ht="10.5" customHeight="1">
      <c r="A75" t="s" s="294">
        <v>73</v>
      </c>
      <c r="B75" t="s" s="295">
        <v>2</v>
      </c>
      <c r="C75" s="296">
        <v>6000</v>
      </c>
      <c r="D75" s="296">
        <v>2000</v>
      </c>
      <c r="E75" s="296">
        <v>2000</v>
      </c>
      <c r="F75" s="296">
        <v>2000</v>
      </c>
      <c r="G75" s="296">
        <v>7000</v>
      </c>
      <c r="H75" s="296">
        <v>2000</v>
      </c>
      <c r="I75" s="296">
        <v>2000</v>
      </c>
      <c r="J75" s="296">
        <v>8000</v>
      </c>
      <c r="K75" s="296">
        <v>2000</v>
      </c>
      <c r="L75" s="296">
        <v>2000</v>
      </c>
      <c r="M75" s="296">
        <v>2000</v>
      </c>
      <c r="N75" s="296">
        <v>2000</v>
      </c>
      <c r="O75" s="297">
        <f>SUM(C75:N75)</f>
        <v>39000</v>
      </c>
      <c r="P75" s="297">
        <f>O75/12</f>
        <v>3250</v>
      </c>
      <c r="Q75" s="296">
        <v>2000</v>
      </c>
      <c r="R75" s="296">
        <v>2000</v>
      </c>
      <c r="S75" s="296">
        <v>2000</v>
      </c>
      <c r="T75" s="296">
        <v>2000</v>
      </c>
      <c r="U75" s="296">
        <v>2000</v>
      </c>
      <c r="V75" s="296">
        <v>2000</v>
      </c>
      <c r="W75" s="296">
        <v>2000</v>
      </c>
      <c r="X75" s="296">
        <v>2000</v>
      </c>
      <c r="Y75" s="296">
        <v>2000</v>
      </c>
      <c r="Z75" s="296">
        <v>2000</v>
      </c>
      <c r="AA75" s="296">
        <v>2000</v>
      </c>
      <c r="AB75" s="296">
        <v>2000</v>
      </c>
      <c r="AC75" s="297">
        <f>SUM(Q75:AB75)</f>
        <v>24000</v>
      </c>
      <c r="AD75" s="297">
        <f>AC75/12</f>
        <v>2000</v>
      </c>
      <c r="AE75" s="296">
        <v>2000</v>
      </c>
      <c r="AF75" s="296">
        <v>2000</v>
      </c>
      <c r="AG75" s="296">
        <v>2000</v>
      </c>
      <c r="AH75" s="296">
        <v>2000</v>
      </c>
      <c r="AI75" s="296">
        <v>2000</v>
      </c>
      <c r="AJ75" s="296">
        <v>2000</v>
      </c>
      <c r="AK75" s="296">
        <v>2000</v>
      </c>
      <c r="AL75" s="296">
        <v>2000</v>
      </c>
      <c r="AM75" s="296">
        <v>2000</v>
      </c>
      <c r="AN75" s="296">
        <v>2000</v>
      </c>
      <c r="AO75" s="296">
        <v>2000</v>
      </c>
      <c r="AP75" s="296">
        <v>2000</v>
      </c>
      <c r="AQ75" s="297">
        <f>SUM(AE75:AP75)</f>
        <v>24000</v>
      </c>
      <c r="AR75" s="298">
        <f>AQ75/12</f>
        <v>2000</v>
      </c>
      <c r="AS75" s="293">
        <f>O75+AC75+AQ75</f>
        <v>87000</v>
      </c>
      <c r="AT75" s="282"/>
    </row>
    <row r="76" ht="10.5" customHeight="1">
      <c r="A76" t="s" s="264">
        <v>45</v>
      </c>
      <c r="B76" t="s" s="265">
        <v>2</v>
      </c>
      <c r="C76" s="266">
        <v>25984</v>
      </c>
      <c r="D76" s="266">
        <v>22856</v>
      </c>
      <c r="E76" s="266">
        <v>26990</v>
      </c>
      <c r="F76" s="266">
        <v>17296</v>
      </c>
      <c r="G76" s="266">
        <v>19282</v>
      </c>
      <c r="H76" s="266">
        <v>19876</v>
      </c>
      <c r="I76" s="266">
        <v>26695</v>
      </c>
      <c r="J76" s="266">
        <v>28758</v>
      </c>
      <c r="K76" s="266">
        <v>0</v>
      </c>
      <c r="L76" s="266">
        <v>0</v>
      </c>
      <c r="M76" s="266">
        <v>0</v>
      </c>
      <c r="N76" s="266">
        <v>0</v>
      </c>
      <c r="O76" s="267">
        <f>SUM(C76:N76)</f>
        <v>187737</v>
      </c>
      <c r="P76" s="267">
        <f>O76/12</f>
        <v>15644.75</v>
      </c>
      <c r="Q76" s="266">
        <v>0</v>
      </c>
      <c r="R76" s="266">
        <v>0</v>
      </c>
      <c r="S76" s="266">
        <v>0</v>
      </c>
      <c r="T76" s="266">
        <v>0</v>
      </c>
      <c r="U76" s="266">
        <v>0</v>
      </c>
      <c r="V76" s="266">
        <v>0</v>
      </c>
      <c r="W76" s="266">
        <v>0</v>
      </c>
      <c r="X76" s="266">
        <v>0</v>
      </c>
      <c r="Y76" s="266">
        <v>0</v>
      </c>
      <c r="Z76" s="266">
        <v>0</v>
      </c>
      <c r="AA76" s="266">
        <v>0</v>
      </c>
      <c r="AB76" s="266">
        <v>0</v>
      </c>
      <c r="AC76" s="267">
        <f>SUM(Q76:AB76)</f>
        <v>0</v>
      </c>
      <c r="AD76" s="267">
        <f>AC76/12</f>
        <v>0</v>
      </c>
      <c r="AE76" s="266">
        <v>0</v>
      </c>
      <c r="AF76" s="266">
        <v>0</v>
      </c>
      <c r="AG76" s="266">
        <v>0</v>
      </c>
      <c r="AH76" s="266">
        <v>0</v>
      </c>
      <c r="AI76" s="266">
        <v>0</v>
      </c>
      <c r="AJ76" s="266">
        <v>0</v>
      </c>
      <c r="AK76" s="266">
        <v>0</v>
      </c>
      <c r="AL76" s="266">
        <v>0</v>
      </c>
      <c r="AM76" s="266">
        <v>0</v>
      </c>
      <c r="AN76" s="266">
        <v>0</v>
      </c>
      <c r="AO76" s="266">
        <v>0</v>
      </c>
      <c r="AP76" s="266">
        <v>0</v>
      </c>
      <c r="AQ76" s="267">
        <f>SUM(AE76:AP76)</f>
        <v>0</v>
      </c>
      <c r="AR76" s="267">
        <f>AQ76/12</f>
        <v>0</v>
      </c>
      <c r="AS76" s="268">
        <f>O76+AC76+AQ76</f>
        <v>187737</v>
      </c>
      <c r="AT76" s="328"/>
    </row>
    <row r="77" ht="10.5" customHeight="1">
      <c r="A77" t="s" s="329">
        <v>104</v>
      </c>
      <c r="B77" t="s" s="330">
        <v>2</v>
      </c>
      <c r="C77" s="274">
        <f>SUM(C64:C76)</f>
        <v>742238</v>
      </c>
      <c r="D77" s="274">
        <f>SUM(D64:D76)</f>
        <v>676207</v>
      </c>
      <c r="E77" s="274">
        <f>SUM(E64:E76)</f>
        <v>695520</v>
      </c>
      <c r="F77" s="274">
        <f>SUM(F64:F76)</f>
        <v>670702</v>
      </c>
      <c r="G77" s="274">
        <f>SUM(G64:G76)</f>
        <v>752023</v>
      </c>
      <c r="H77" s="274">
        <f>SUM(H64:H76)</f>
        <v>791063</v>
      </c>
      <c r="I77" s="274">
        <f>SUM(I64:I76)</f>
        <v>924422</v>
      </c>
      <c r="J77" s="274">
        <f>SUM(J64:J76)</f>
        <v>978972</v>
      </c>
      <c r="K77" s="274">
        <f>SUM(K64:K76)</f>
        <v>269800</v>
      </c>
      <c r="L77" s="274">
        <f>SUM(L64:L76)</f>
        <v>269800</v>
      </c>
      <c r="M77" s="274">
        <f>SUM(M64:M76)</f>
        <v>269800</v>
      </c>
      <c r="N77" s="274">
        <f>SUM(N64:N76)</f>
        <v>269800</v>
      </c>
      <c r="O77" s="274">
        <f>SUM(O64:O76)</f>
        <v>7310347</v>
      </c>
      <c r="P77" s="274">
        <f>SUM(P64:P76)</f>
        <v>609195.5833333334</v>
      </c>
      <c r="Q77" s="274">
        <f>SUM(Q64:Q76)</f>
        <v>273300</v>
      </c>
      <c r="R77" s="274">
        <f>SUM(R64:R76)</f>
        <v>269800</v>
      </c>
      <c r="S77" s="274">
        <f>SUM(S64:S76)</f>
        <v>269800</v>
      </c>
      <c r="T77" s="274">
        <f>SUM(T64:T76)</f>
        <v>269800</v>
      </c>
      <c r="U77" s="274">
        <f>SUM(U64:U76)</f>
        <v>269800</v>
      </c>
      <c r="V77" s="274">
        <f>SUM(V64:V76)</f>
        <v>269800</v>
      </c>
      <c r="W77" s="274">
        <f>SUM(W64:W76)</f>
        <v>269800</v>
      </c>
      <c r="X77" s="274">
        <f>SUM(X64:X76)</f>
        <v>269800</v>
      </c>
      <c r="Y77" s="274">
        <f>SUM(Y64:Y76)</f>
        <v>269800</v>
      </c>
      <c r="Z77" s="274">
        <f>SUM(Z64:Z76)</f>
        <v>269800</v>
      </c>
      <c r="AA77" s="274">
        <f>SUM(AA64:AA76)</f>
        <v>269800</v>
      </c>
      <c r="AB77" s="274">
        <f>SUM(AB64:AB76)</f>
        <v>269800</v>
      </c>
      <c r="AC77" s="274">
        <f>SUM(AC64:AC76)</f>
        <v>3241100</v>
      </c>
      <c r="AD77" s="274">
        <f>SUM(AD64:AD76)</f>
        <v>270091.6666666667</v>
      </c>
      <c r="AE77" s="274">
        <f>SUM(AE64:AE76)</f>
        <v>273300</v>
      </c>
      <c r="AF77" s="274">
        <f>SUM(AF64:AF76)</f>
        <v>269800</v>
      </c>
      <c r="AG77" s="274">
        <f>SUM(AG64:AG76)</f>
        <v>269800</v>
      </c>
      <c r="AH77" s="274">
        <f>SUM(AH64:AH76)</f>
        <v>269800</v>
      </c>
      <c r="AI77" s="274">
        <f>SUM(AI64:AI76)</f>
        <v>269800</v>
      </c>
      <c r="AJ77" s="274">
        <f>SUM(AJ64:AJ76)</f>
        <v>269800</v>
      </c>
      <c r="AK77" s="274">
        <f>SUM(AK64:AK76)</f>
        <v>269800</v>
      </c>
      <c r="AL77" s="274">
        <f>SUM(AL64:AL76)</f>
        <v>269800</v>
      </c>
      <c r="AM77" s="274">
        <f>SUM(AM64:AM76)</f>
        <v>269800</v>
      </c>
      <c r="AN77" s="274">
        <f>SUM(AN64:AN76)</f>
        <v>269800</v>
      </c>
      <c r="AO77" s="274">
        <f>SUM(AO64:AO76)</f>
        <v>269800</v>
      </c>
      <c r="AP77" s="274">
        <f>SUM(AP64:AP76)</f>
        <v>269800</v>
      </c>
      <c r="AQ77" s="274">
        <f>SUM(AQ64:AQ76)</f>
        <v>3241100</v>
      </c>
      <c r="AR77" s="274">
        <f>SUM(AR64:AR76)</f>
        <v>270091.6666666667</v>
      </c>
      <c r="AS77" s="331">
        <f>O77+AC77+AQ77</f>
        <v>13792547</v>
      </c>
      <c r="AT77" s="308"/>
    </row>
    <row r="78" ht="10.5" customHeight="1">
      <c r="A78" s="332"/>
      <c r="B78" s="333"/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4"/>
      <c r="P78" s="334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4"/>
      <c r="AD78" s="334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4"/>
      <c r="AR78" s="334"/>
      <c r="AS78" s="332"/>
      <c r="AT78" s="208"/>
    </row>
    <row r="79" ht="10.9" customHeight="1">
      <c r="A79" s="335"/>
      <c r="B79" s="336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7"/>
      <c r="P79" s="337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7"/>
      <c r="AD79" s="337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7"/>
      <c r="AR79" s="337"/>
      <c r="AS79" s="335"/>
      <c r="AT79" s="199"/>
    </row>
    <row r="80" ht="21.6" customHeight="1">
      <c r="A80" t="s" s="219">
        <v>106</v>
      </c>
      <c r="B80" s="257"/>
      <c r="C80" t="s" s="230">
        <f t="shared" si="37"/>
        <v>47</v>
      </c>
      <c r="D80" t="s" s="230">
        <f>D$6</f>
        <v>50</v>
      </c>
      <c r="E80" t="s" s="230">
        <f>E$6</f>
        <v>103</v>
      </c>
      <c r="F80" t="s" s="230">
        <f>F$6</f>
        <v>57</v>
      </c>
      <c r="G80" t="s" s="230">
        <f>G$6</f>
        <v>58</v>
      </c>
      <c r="H80" t="s" s="230">
        <f>H$6</f>
        <v>60</v>
      </c>
      <c r="I80" t="s" s="230">
        <f>I$6</f>
        <v>61</v>
      </c>
      <c r="J80" t="s" s="230">
        <f>J$6</f>
        <v>62</v>
      </c>
      <c r="K80" t="s" s="230">
        <f>K$6</f>
        <v>64</v>
      </c>
      <c r="L80" t="s" s="230">
        <f>L$6</f>
        <v>65</v>
      </c>
      <c r="M80" t="s" s="230">
        <f>M$6</f>
        <v>66</v>
      </c>
      <c r="N80" t="s" s="230">
        <f>N$6</f>
        <v>67</v>
      </c>
      <c r="O80" t="s" s="258">
        <f>O35</f>
        <v>93</v>
      </c>
      <c r="P80" t="s" s="258">
        <f>P35</f>
        <v>94</v>
      </c>
      <c r="Q80" t="s" s="230">
        <f>Q$6</f>
        <v>47</v>
      </c>
      <c r="R80" t="s" s="230">
        <f>R$6</f>
        <v>50</v>
      </c>
      <c r="S80" t="s" s="230">
        <f>S$6</f>
        <v>52</v>
      </c>
      <c r="T80" t="s" s="230">
        <f>T$6</f>
        <v>57</v>
      </c>
      <c r="U80" t="s" s="230">
        <f>U$6</f>
        <v>58</v>
      </c>
      <c r="V80" t="s" s="230">
        <f>V$6</f>
        <v>60</v>
      </c>
      <c r="W80" t="s" s="230">
        <f>W$6</f>
        <v>61</v>
      </c>
      <c r="X80" t="s" s="230">
        <f>X$6</f>
        <v>62</v>
      </c>
      <c r="Y80" t="s" s="230">
        <f>Y$6</f>
        <v>64</v>
      </c>
      <c r="Z80" t="s" s="230">
        <f>Z$6</f>
        <v>65</v>
      </c>
      <c r="AA80" t="s" s="230">
        <f>AA$6</f>
        <v>66</v>
      </c>
      <c r="AB80" t="s" s="230">
        <f>AB$6</f>
        <v>67</v>
      </c>
      <c r="AC80" t="s" s="258">
        <f>AC35</f>
        <v>95</v>
      </c>
      <c r="AD80" t="s" s="258">
        <f>AD35</f>
        <v>96</v>
      </c>
      <c r="AE80" t="s" s="230">
        <f>AE$6</f>
        <v>47</v>
      </c>
      <c r="AF80" t="s" s="230">
        <f>AF$6</f>
        <v>50</v>
      </c>
      <c r="AG80" t="s" s="230">
        <f>AG$6</f>
        <v>52</v>
      </c>
      <c r="AH80" t="s" s="230">
        <f>AH$6</f>
        <v>57</v>
      </c>
      <c r="AI80" t="s" s="230">
        <f>AI$6</f>
        <v>58</v>
      </c>
      <c r="AJ80" t="s" s="230">
        <f>AJ$6</f>
        <v>60</v>
      </c>
      <c r="AK80" t="s" s="230">
        <f>AK$6</f>
        <v>61</v>
      </c>
      <c r="AL80" t="s" s="230">
        <f>AL$6</f>
        <v>62</v>
      </c>
      <c r="AM80" t="s" s="230">
        <f>AM$6</f>
        <v>64</v>
      </c>
      <c r="AN80" t="s" s="230">
        <f>AN$6</f>
        <v>65</v>
      </c>
      <c r="AO80" t="s" s="230">
        <f>AO$6</f>
        <v>66</v>
      </c>
      <c r="AP80" t="s" s="230">
        <f>AP$6</f>
        <v>67</v>
      </c>
      <c r="AQ80" t="s" s="258">
        <f>AQ35</f>
        <v>97</v>
      </c>
      <c r="AR80" t="s" s="258">
        <f>AR35</f>
        <v>98</v>
      </c>
      <c r="AS80" t="s" s="280">
        <f>AS35</f>
        <v>91</v>
      </c>
      <c r="AT80" s="207"/>
    </row>
    <row r="81" ht="10.9" customHeight="1">
      <c r="A81" s="309"/>
      <c r="B81" s="310"/>
      <c r="C81" s="311"/>
      <c r="D81" s="311"/>
      <c r="E81" s="311"/>
      <c r="F81" s="311"/>
      <c r="G81" s="311"/>
      <c r="H81" s="311"/>
      <c r="I81" s="311"/>
      <c r="J81" s="311"/>
      <c r="K81" s="338"/>
      <c r="L81" s="338"/>
      <c r="M81" s="338"/>
      <c r="N81" s="338"/>
      <c r="O81" s="339"/>
      <c r="P81" s="339"/>
      <c r="Q81" s="311"/>
      <c r="R81" s="311"/>
      <c r="S81" s="311"/>
      <c r="T81" s="311"/>
      <c r="U81" s="311"/>
      <c r="V81" s="311"/>
      <c r="W81" s="311"/>
      <c r="X81" s="311"/>
      <c r="Y81" s="338"/>
      <c r="Z81" s="338"/>
      <c r="AA81" s="338"/>
      <c r="AB81" s="338"/>
      <c r="AC81" s="339"/>
      <c r="AD81" s="339"/>
      <c r="AE81" s="311"/>
      <c r="AF81" s="311"/>
      <c r="AG81" s="311"/>
      <c r="AH81" s="311"/>
      <c r="AI81" s="311"/>
      <c r="AJ81" s="311"/>
      <c r="AK81" s="311"/>
      <c r="AL81" s="311"/>
      <c r="AM81" s="338"/>
      <c r="AN81" s="338"/>
      <c r="AO81" s="338"/>
      <c r="AP81" s="338"/>
      <c r="AQ81" s="339"/>
      <c r="AR81" s="339"/>
      <c r="AS81" s="261"/>
      <c r="AT81" s="199"/>
    </row>
    <row r="82" ht="10.5" customHeight="1">
      <c r="A82" t="s" s="340">
        <v>99</v>
      </c>
      <c r="B82" t="s" s="341">
        <v>2</v>
      </c>
      <c r="C82" s="342">
        <f>C17</f>
        <v>1516000</v>
      </c>
      <c r="D82" s="342">
        <f>D17</f>
        <v>1132000</v>
      </c>
      <c r="E82" s="342">
        <f>E17</f>
        <v>1426000</v>
      </c>
      <c r="F82" s="342">
        <f>F17</f>
        <v>1300000</v>
      </c>
      <c r="G82" s="342">
        <f>G17</f>
        <v>1476000</v>
      </c>
      <c r="H82" s="342">
        <f>H17</f>
        <v>1652262</v>
      </c>
      <c r="I82" s="342">
        <f>I17</f>
        <v>2099409</v>
      </c>
      <c r="J82" s="342">
        <f>J17</f>
        <v>2337801</v>
      </c>
      <c r="K82" s="342">
        <f>K17</f>
        <v>750000</v>
      </c>
      <c r="L82" s="342">
        <f>L17</f>
        <v>750000</v>
      </c>
      <c r="M82" s="342">
        <f>M17</f>
        <v>750000</v>
      </c>
      <c r="N82" s="342">
        <f>N17</f>
        <v>750000</v>
      </c>
      <c r="O82" s="343">
        <f>SUM(C82:N82)</f>
        <v>15939472</v>
      </c>
      <c r="P82" s="343">
        <f>O82/12</f>
        <v>1328289.333333333</v>
      </c>
      <c r="Q82" s="342">
        <f>Q17</f>
        <v>750000</v>
      </c>
      <c r="R82" s="342">
        <f>R17</f>
        <v>750000</v>
      </c>
      <c r="S82" s="342">
        <f>S17</f>
        <v>750000</v>
      </c>
      <c r="T82" s="342">
        <f>T17</f>
        <v>750000</v>
      </c>
      <c r="U82" s="342">
        <f>U17</f>
        <v>750000</v>
      </c>
      <c r="V82" s="342">
        <f>V17</f>
        <v>750000</v>
      </c>
      <c r="W82" s="342">
        <f>W17</f>
        <v>750000</v>
      </c>
      <c r="X82" s="342">
        <f>X17</f>
        <v>750000</v>
      </c>
      <c r="Y82" s="342">
        <f>Y17</f>
        <v>750000</v>
      </c>
      <c r="Z82" s="342">
        <f>Z17</f>
        <v>750000</v>
      </c>
      <c r="AA82" s="342">
        <f>AA17</f>
        <v>750000</v>
      </c>
      <c r="AB82" s="342">
        <f>AB17</f>
        <v>750000</v>
      </c>
      <c r="AC82" s="343">
        <f>SUM(Q82:AB82)</f>
        <v>9000000</v>
      </c>
      <c r="AD82" s="343">
        <f>AC82/12</f>
        <v>750000</v>
      </c>
      <c r="AE82" s="342">
        <f>AE17</f>
        <v>750000</v>
      </c>
      <c r="AF82" s="342">
        <f>AF17</f>
        <v>750000</v>
      </c>
      <c r="AG82" s="342">
        <f>AG17</f>
        <v>750000</v>
      </c>
      <c r="AH82" s="342">
        <f>AH17</f>
        <v>750000</v>
      </c>
      <c r="AI82" s="342">
        <f>AI17</f>
        <v>750000</v>
      </c>
      <c r="AJ82" s="342">
        <f>AJ17</f>
        <v>750000</v>
      </c>
      <c r="AK82" s="342">
        <f>AK17</f>
        <v>750000</v>
      </c>
      <c r="AL82" s="342">
        <f>AL17</f>
        <v>750000</v>
      </c>
      <c r="AM82" s="342">
        <f>AM17</f>
        <v>750000</v>
      </c>
      <c r="AN82" s="342">
        <f>AN17</f>
        <v>750000</v>
      </c>
      <c r="AO82" s="342">
        <f>AO17</f>
        <v>750000</v>
      </c>
      <c r="AP82" s="342">
        <f>AP17</f>
        <v>750000</v>
      </c>
      <c r="AQ82" s="343">
        <f>SUM(AE82:AP82)</f>
        <v>9000000</v>
      </c>
      <c r="AR82" s="344">
        <f>AQ82/12</f>
        <v>750000</v>
      </c>
      <c r="AS82" s="345">
        <f>O82+AC82+AQ82</f>
        <v>33939472</v>
      </c>
      <c r="AT82" s="207"/>
    </row>
    <row r="83" ht="10.5" customHeight="1">
      <c r="A83" t="s" s="346">
        <f>"- Себестоимость"</f>
        <v>107</v>
      </c>
      <c r="B83" t="s" s="341">
        <v>2</v>
      </c>
      <c r="C83" s="342">
        <f>C22</f>
        <v>404000</v>
      </c>
      <c r="D83" s="342">
        <f>D22</f>
        <v>318937</v>
      </c>
      <c r="E83" s="342">
        <f>E22</f>
        <v>411692</v>
      </c>
      <c r="F83" s="342">
        <f>F22</f>
        <v>352974</v>
      </c>
      <c r="G83" s="342">
        <f>G22</f>
        <v>408777</v>
      </c>
      <c r="H83" s="342">
        <f>H22</f>
        <v>427893</v>
      </c>
      <c r="I83" s="342">
        <f>I22</f>
        <v>550155</v>
      </c>
      <c r="J83" s="342">
        <f>J22</f>
        <v>631207</v>
      </c>
      <c r="K83" s="342">
        <f>K22</f>
        <v>225000</v>
      </c>
      <c r="L83" s="342">
        <f>L22</f>
        <v>225000</v>
      </c>
      <c r="M83" s="342">
        <f>M22</f>
        <v>225000</v>
      </c>
      <c r="N83" s="342">
        <f>N22</f>
        <v>225000</v>
      </c>
      <c r="O83" s="343">
        <f>SUM(C83:N83)</f>
        <v>4405635</v>
      </c>
      <c r="P83" s="343">
        <f>O83/12</f>
        <v>367136.25</v>
      </c>
      <c r="Q83" s="342">
        <f>Q22</f>
        <v>225000</v>
      </c>
      <c r="R83" s="342">
        <f>R22</f>
        <v>225000</v>
      </c>
      <c r="S83" s="342">
        <f>S22</f>
        <v>225000</v>
      </c>
      <c r="T83" s="342">
        <f>T22</f>
        <v>225000</v>
      </c>
      <c r="U83" s="342">
        <f>U22</f>
        <v>225000</v>
      </c>
      <c r="V83" s="342">
        <f>V22</f>
        <v>225000</v>
      </c>
      <c r="W83" s="342">
        <f>W22</f>
        <v>225000</v>
      </c>
      <c r="X83" s="342">
        <f>X22</f>
        <v>225000</v>
      </c>
      <c r="Y83" s="342">
        <f>Y22</f>
        <v>225000</v>
      </c>
      <c r="Z83" s="342">
        <f>Z22</f>
        <v>225000</v>
      </c>
      <c r="AA83" s="342">
        <f>AA22</f>
        <v>225000</v>
      </c>
      <c r="AB83" s="342">
        <f>AB22</f>
        <v>225000</v>
      </c>
      <c r="AC83" s="343">
        <f>SUM(Q83:AB83)</f>
        <v>2700000</v>
      </c>
      <c r="AD83" s="343">
        <f>AC83/12</f>
        <v>225000</v>
      </c>
      <c r="AE83" s="342">
        <f>AE22</f>
        <v>225000</v>
      </c>
      <c r="AF83" s="342">
        <f>AF22</f>
        <v>225000</v>
      </c>
      <c r="AG83" s="342">
        <f>AG22</f>
        <v>225000</v>
      </c>
      <c r="AH83" s="342">
        <f>AH22</f>
        <v>225000</v>
      </c>
      <c r="AI83" s="342">
        <f>AI22</f>
        <v>225000</v>
      </c>
      <c r="AJ83" s="342">
        <f>AJ22</f>
        <v>225000</v>
      </c>
      <c r="AK83" s="342">
        <f>AK22</f>
        <v>225000</v>
      </c>
      <c r="AL83" s="342">
        <f>AL22</f>
        <v>225000</v>
      </c>
      <c r="AM83" s="342">
        <f>AM22</f>
        <v>225000</v>
      </c>
      <c r="AN83" s="342">
        <f>AN22</f>
        <v>225000</v>
      </c>
      <c r="AO83" s="342">
        <f>AO22</f>
        <v>225000</v>
      </c>
      <c r="AP83" s="342">
        <f>AP22</f>
        <v>225000</v>
      </c>
      <c r="AQ83" s="343">
        <f>SUM(AE83:AP83)</f>
        <v>2700000</v>
      </c>
      <c r="AR83" s="344">
        <f>AQ83/12</f>
        <v>225000</v>
      </c>
      <c r="AS83" s="345">
        <f>O83+AC83+AQ83</f>
        <v>9805635</v>
      </c>
      <c r="AT83" s="207"/>
    </row>
    <row r="84" ht="10.5" customHeight="1">
      <c r="A84" t="s" s="347">
        <v>108</v>
      </c>
      <c r="B84" t="s" s="348">
        <v>2</v>
      </c>
      <c r="C84" s="349">
        <f>C82-C83</f>
        <v>1112000</v>
      </c>
      <c r="D84" s="349">
        <f>D82-D83</f>
        <v>813063</v>
      </c>
      <c r="E84" s="349">
        <f>E82-E83</f>
        <v>1014308</v>
      </c>
      <c r="F84" s="349">
        <f>F82-F83</f>
        <v>947026</v>
      </c>
      <c r="G84" s="349">
        <f>G82-G83</f>
        <v>1067223</v>
      </c>
      <c r="H84" s="349">
        <f>H82-H83</f>
        <v>1224369</v>
      </c>
      <c r="I84" s="349">
        <f>I82-I83</f>
        <v>1549254</v>
      </c>
      <c r="J84" s="349">
        <f>J82-J83</f>
        <v>1706594</v>
      </c>
      <c r="K84" s="349">
        <f>K82-K83</f>
        <v>525000</v>
      </c>
      <c r="L84" s="349">
        <f>L82-L83</f>
        <v>525000</v>
      </c>
      <c r="M84" s="349">
        <f>M82-M83</f>
        <v>525000</v>
      </c>
      <c r="N84" s="349">
        <f>N82-N83</f>
        <v>525000</v>
      </c>
      <c r="O84" s="343">
        <f>SUM(C84:N84)</f>
        <v>11533837</v>
      </c>
      <c r="P84" s="343">
        <f>O84/12</f>
        <v>961153.0833333334</v>
      </c>
      <c r="Q84" s="349">
        <f>Q82-Q83</f>
        <v>525000</v>
      </c>
      <c r="R84" s="349">
        <f>R82-R83</f>
        <v>525000</v>
      </c>
      <c r="S84" s="349">
        <f>S82-S83</f>
        <v>525000</v>
      </c>
      <c r="T84" s="349">
        <f>T82-T83</f>
        <v>525000</v>
      </c>
      <c r="U84" s="349">
        <f>U82-U83</f>
        <v>525000</v>
      </c>
      <c r="V84" s="349">
        <f>V82-V83</f>
        <v>525000</v>
      </c>
      <c r="W84" s="349">
        <f>W82-W83</f>
        <v>525000</v>
      </c>
      <c r="X84" s="349">
        <f>X82-X83</f>
        <v>525000</v>
      </c>
      <c r="Y84" s="349">
        <f>Y82-Y83</f>
        <v>525000</v>
      </c>
      <c r="Z84" s="349">
        <f>Z82-Z83</f>
        <v>525000</v>
      </c>
      <c r="AA84" s="349">
        <f>AA82-AA83</f>
        <v>525000</v>
      </c>
      <c r="AB84" s="349">
        <f>AB82-AB83</f>
        <v>525000</v>
      </c>
      <c r="AC84" s="343">
        <f>SUM(Q84:AB84)</f>
        <v>6300000</v>
      </c>
      <c r="AD84" s="343">
        <f>AC84/12</f>
        <v>525000</v>
      </c>
      <c r="AE84" s="349">
        <f>AE82-AE83</f>
        <v>525000</v>
      </c>
      <c r="AF84" s="349">
        <f>AF82-AF83</f>
        <v>525000</v>
      </c>
      <c r="AG84" s="349">
        <f>AG82-AG83</f>
        <v>525000</v>
      </c>
      <c r="AH84" s="349">
        <f>AH82-AH83</f>
        <v>525000</v>
      </c>
      <c r="AI84" s="349">
        <f>AI82-AI83</f>
        <v>525000</v>
      </c>
      <c r="AJ84" s="349">
        <f>AJ82-AJ83</f>
        <v>525000</v>
      </c>
      <c r="AK84" s="349">
        <f>AK82-AK83</f>
        <v>525000</v>
      </c>
      <c r="AL84" s="349">
        <f>AL82-AL83</f>
        <v>525000</v>
      </c>
      <c r="AM84" s="349">
        <f>AM82-AM83</f>
        <v>525000</v>
      </c>
      <c r="AN84" s="349">
        <f>AN82-AN83</f>
        <v>525000</v>
      </c>
      <c r="AO84" s="349">
        <f>AO82-AO83</f>
        <v>525000</v>
      </c>
      <c r="AP84" s="349">
        <f>AP82-AP83</f>
        <v>525000</v>
      </c>
      <c r="AQ84" s="343">
        <f>SUM(AE84:AP84)</f>
        <v>6300000</v>
      </c>
      <c r="AR84" s="344">
        <f>AQ84/12</f>
        <v>525000</v>
      </c>
      <c r="AS84" s="345">
        <f>O84+AC84+AQ84</f>
        <v>24133837</v>
      </c>
      <c r="AT84" s="6"/>
    </row>
    <row r="85" ht="10.5" customHeight="1">
      <c r="A85" t="s" s="233">
        <f>"- Инвестиции"</f>
        <v>109</v>
      </c>
      <c r="B85" t="s" s="350">
        <v>2</v>
      </c>
      <c r="C85" s="351">
        <f>C33</f>
        <v>2695000</v>
      </c>
      <c r="D85" s="351">
        <f>D33</f>
        <v>0</v>
      </c>
      <c r="E85" s="351">
        <f>E33</f>
        <v>0</v>
      </c>
      <c r="F85" s="351">
        <f>F33</f>
        <v>0</v>
      </c>
      <c r="G85" s="351">
        <f>G33</f>
        <v>0</v>
      </c>
      <c r="H85" s="351">
        <f>H33</f>
        <v>0</v>
      </c>
      <c r="I85" s="351">
        <f>I33</f>
        <v>81000</v>
      </c>
      <c r="J85" s="351">
        <f>J33</f>
        <v>42000</v>
      </c>
      <c r="K85" s="351">
        <f>K33</f>
        <v>0</v>
      </c>
      <c r="L85" s="351">
        <f>L33</f>
        <v>0</v>
      </c>
      <c r="M85" s="351">
        <f>M33</f>
        <v>0</v>
      </c>
      <c r="N85" s="351">
        <f>N33</f>
        <v>0</v>
      </c>
      <c r="O85" s="352">
        <f>SUM(C85:N85)</f>
        <v>2818000</v>
      </c>
      <c r="P85" s="344"/>
      <c r="Q85" s="351">
        <f>Q33</f>
        <v>0</v>
      </c>
      <c r="R85" s="351">
        <f>R33</f>
        <v>0</v>
      </c>
      <c r="S85" s="351">
        <f>S33</f>
        <v>0</v>
      </c>
      <c r="T85" s="351">
        <f>T33</f>
        <v>0</v>
      </c>
      <c r="U85" s="351">
        <f>U33</f>
        <v>0</v>
      </c>
      <c r="V85" s="351">
        <f>V33</f>
        <v>0</v>
      </c>
      <c r="W85" s="351">
        <f>W33</f>
        <v>0</v>
      </c>
      <c r="X85" s="351">
        <f>X33</f>
        <v>0</v>
      </c>
      <c r="Y85" s="351">
        <f>Y33</f>
        <v>0</v>
      </c>
      <c r="Z85" s="351">
        <f>Z33</f>
        <v>0</v>
      </c>
      <c r="AA85" s="351">
        <f>AA33</f>
        <v>0</v>
      </c>
      <c r="AB85" s="351">
        <f>AB33</f>
        <v>0</v>
      </c>
      <c r="AC85" s="352">
        <f>SUM(Q85:AB85)</f>
        <v>0</v>
      </c>
      <c r="AD85" s="344"/>
      <c r="AE85" s="351">
        <f>AE33</f>
        <v>0</v>
      </c>
      <c r="AF85" s="351">
        <f>AF33</f>
        <v>0</v>
      </c>
      <c r="AG85" s="351">
        <f>AG33</f>
        <v>0</v>
      </c>
      <c r="AH85" s="351">
        <f>AH33</f>
        <v>0</v>
      </c>
      <c r="AI85" s="351">
        <f>AI33</f>
        <v>0</v>
      </c>
      <c r="AJ85" s="351">
        <f>AJ33</f>
        <v>0</v>
      </c>
      <c r="AK85" s="351">
        <f>AK33</f>
        <v>0</v>
      </c>
      <c r="AL85" s="351">
        <f>AL33</f>
        <v>0</v>
      </c>
      <c r="AM85" s="351">
        <f>AM33</f>
        <v>0</v>
      </c>
      <c r="AN85" s="351">
        <f>AN33</f>
        <v>0</v>
      </c>
      <c r="AO85" s="351">
        <f>AO33</f>
        <v>0</v>
      </c>
      <c r="AP85" s="351">
        <f>AP33</f>
        <v>0</v>
      </c>
      <c r="AQ85" s="352">
        <f>SUM(AE85:AP85)</f>
        <v>0</v>
      </c>
      <c r="AR85" s="344"/>
      <c r="AS85" s="345">
        <f>O85+AC85+AQ85</f>
        <v>2818000</v>
      </c>
      <c r="AT85" s="308"/>
    </row>
    <row r="86" ht="10.5" customHeight="1">
      <c r="A86" t="s" s="353">
        <f>"- Текущие затраты"</f>
        <v>110</v>
      </c>
      <c r="B86" t="s" s="354">
        <v>2</v>
      </c>
      <c r="C86" s="355">
        <f>C77</f>
        <v>742238</v>
      </c>
      <c r="D86" s="355">
        <f>D77</f>
        <v>676207</v>
      </c>
      <c r="E86" s="355">
        <f>E77</f>
        <v>695520</v>
      </c>
      <c r="F86" s="355">
        <f>F77</f>
        <v>670702</v>
      </c>
      <c r="G86" s="355">
        <f>G77</f>
        <v>752023</v>
      </c>
      <c r="H86" s="355">
        <f>H77</f>
        <v>791063</v>
      </c>
      <c r="I86" s="355">
        <f>I77</f>
        <v>924422</v>
      </c>
      <c r="J86" s="355">
        <f>J77</f>
        <v>978972</v>
      </c>
      <c r="K86" s="355">
        <f>K77</f>
        <v>269800</v>
      </c>
      <c r="L86" s="355">
        <f>L77</f>
        <v>269800</v>
      </c>
      <c r="M86" s="355">
        <f>M77</f>
        <v>269800</v>
      </c>
      <c r="N86" s="355">
        <f>N77</f>
        <v>269800</v>
      </c>
      <c r="O86" s="343">
        <f>SUM(C86:N86)</f>
        <v>7310347</v>
      </c>
      <c r="P86" s="343">
        <f>O86/12</f>
        <v>609195.5833333334</v>
      </c>
      <c r="Q86" s="355">
        <f>Q77</f>
        <v>273300</v>
      </c>
      <c r="R86" s="355">
        <f>R77</f>
        <v>269800</v>
      </c>
      <c r="S86" s="355">
        <f>S77</f>
        <v>269800</v>
      </c>
      <c r="T86" s="355">
        <f>T77</f>
        <v>269800</v>
      </c>
      <c r="U86" s="355">
        <f>U77</f>
        <v>269800</v>
      </c>
      <c r="V86" s="355">
        <f>V77</f>
        <v>269800</v>
      </c>
      <c r="W86" s="355">
        <f>W77</f>
        <v>269800</v>
      </c>
      <c r="X86" s="355">
        <f>X77</f>
        <v>269800</v>
      </c>
      <c r="Y86" s="355">
        <f>Y77</f>
        <v>269800</v>
      </c>
      <c r="Z86" s="355">
        <f>Z77</f>
        <v>269800</v>
      </c>
      <c r="AA86" s="355">
        <f>AA77</f>
        <v>269800</v>
      </c>
      <c r="AB86" s="355">
        <f>AB77</f>
        <v>269800</v>
      </c>
      <c r="AC86" s="343">
        <f>SUM(Q86:AB86)</f>
        <v>3241100</v>
      </c>
      <c r="AD86" s="343">
        <f>AC86/12</f>
        <v>270091.6666666667</v>
      </c>
      <c r="AE86" s="355">
        <f>AE77</f>
        <v>273300</v>
      </c>
      <c r="AF86" s="355">
        <f>AF77</f>
        <v>269800</v>
      </c>
      <c r="AG86" s="355">
        <f>AG77</f>
        <v>269800</v>
      </c>
      <c r="AH86" s="355">
        <f>AH77</f>
        <v>269800</v>
      </c>
      <c r="AI86" s="355">
        <f>AI77</f>
        <v>269800</v>
      </c>
      <c r="AJ86" s="355">
        <f>AJ77</f>
        <v>269800</v>
      </c>
      <c r="AK86" s="355">
        <f>AK77</f>
        <v>269800</v>
      </c>
      <c r="AL86" s="355">
        <f>AL77</f>
        <v>269800</v>
      </c>
      <c r="AM86" s="355">
        <f>AM77</f>
        <v>269800</v>
      </c>
      <c r="AN86" s="355">
        <f>AN77</f>
        <v>269800</v>
      </c>
      <c r="AO86" s="355">
        <f>AO77</f>
        <v>269800</v>
      </c>
      <c r="AP86" s="355">
        <f>AP77</f>
        <v>269800</v>
      </c>
      <c r="AQ86" s="343">
        <f>SUM(AE86:AP86)</f>
        <v>3241100</v>
      </c>
      <c r="AR86" s="344">
        <f>AQ86/12</f>
        <v>270091.6666666667</v>
      </c>
      <c r="AS86" s="345">
        <f>O86+AC86+AQ86</f>
        <v>13792547</v>
      </c>
      <c r="AT86" s="118"/>
    </row>
    <row r="87" ht="10.5" customHeight="1">
      <c r="A87" t="s" s="356">
        <v>111</v>
      </c>
      <c r="B87" t="s" s="341">
        <v>2</v>
      </c>
      <c r="C87" s="342">
        <f>C84-C85-C86</f>
        <v>-2325238</v>
      </c>
      <c r="D87" s="342">
        <f>D84-D85-D86</f>
        <v>136856</v>
      </c>
      <c r="E87" s="342">
        <f>E84-E85-E86</f>
        <v>318788</v>
      </c>
      <c r="F87" s="342">
        <f>F84-F85-F86</f>
        <v>276324</v>
      </c>
      <c r="G87" s="342">
        <f>G84-G85-G86</f>
        <v>315200</v>
      </c>
      <c r="H87" s="342">
        <f>H84-H85-H86</f>
        <v>433306</v>
      </c>
      <c r="I87" s="342">
        <f>I84-I85-I86</f>
        <v>543832</v>
      </c>
      <c r="J87" s="342">
        <f>J84-J85-J86</f>
        <v>685622</v>
      </c>
      <c r="K87" s="342">
        <f>K84-K85-K86</f>
        <v>255200</v>
      </c>
      <c r="L87" s="342">
        <f>L84-L85-L86</f>
        <v>255200</v>
      </c>
      <c r="M87" s="342">
        <f>M84-M85-M86</f>
        <v>255200</v>
      </c>
      <c r="N87" s="342">
        <f>N84-N85-N86</f>
        <v>255200</v>
      </c>
      <c r="O87" s="343">
        <f>SUM(C87:N87)</f>
        <v>1405490</v>
      </c>
      <c r="P87" s="343">
        <f>O87/12</f>
        <v>117124.1666666667</v>
      </c>
      <c r="Q87" s="342">
        <f>Q84-Q85-Q86</f>
        <v>251700</v>
      </c>
      <c r="R87" s="342">
        <f>R84-R85-R86</f>
        <v>255200</v>
      </c>
      <c r="S87" s="342">
        <f>S84-S85-S86</f>
        <v>255200</v>
      </c>
      <c r="T87" s="342">
        <f>T84-T85-T86</f>
        <v>255200</v>
      </c>
      <c r="U87" s="342">
        <f>U84-U85-U86</f>
        <v>255200</v>
      </c>
      <c r="V87" s="342">
        <f>V84-V85-V86</f>
        <v>255200</v>
      </c>
      <c r="W87" s="342">
        <f>W84-W85-W86</f>
        <v>255200</v>
      </c>
      <c r="X87" s="342">
        <f>X84-X85-X86</f>
        <v>255200</v>
      </c>
      <c r="Y87" s="342">
        <f>Y84-Y85-Y86</f>
        <v>255200</v>
      </c>
      <c r="Z87" s="342">
        <f>Z84-Z85-Z86</f>
        <v>255200</v>
      </c>
      <c r="AA87" s="342">
        <f>AA84-AA85-AA86</f>
        <v>255200</v>
      </c>
      <c r="AB87" s="342">
        <f>AB84-AB85-AB86</f>
        <v>255200</v>
      </c>
      <c r="AC87" s="343">
        <f>SUM(Q87:AB87)</f>
        <v>3058900</v>
      </c>
      <c r="AD87" s="343">
        <f>AC87/12</f>
        <v>254908.3333333333</v>
      </c>
      <c r="AE87" s="342">
        <f>AE84-AE85-AE86</f>
        <v>251700</v>
      </c>
      <c r="AF87" s="342">
        <f>AF84-AF85-AF86</f>
        <v>255200</v>
      </c>
      <c r="AG87" s="342">
        <f>AG84-AG85-AG86</f>
        <v>255200</v>
      </c>
      <c r="AH87" s="342">
        <f>AH84-AH85-AH86</f>
        <v>255200</v>
      </c>
      <c r="AI87" s="342">
        <f>AI84-AI85-AI86</f>
        <v>255200</v>
      </c>
      <c r="AJ87" s="342">
        <f>AJ84-AJ85-AJ86</f>
        <v>255200</v>
      </c>
      <c r="AK87" s="342">
        <f>AK84-AK85-AK86</f>
        <v>255200</v>
      </c>
      <c r="AL87" s="342">
        <f>AL84-AL85-AL86</f>
        <v>255200</v>
      </c>
      <c r="AM87" s="342">
        <f>AM84-AM85-AM86</f>
        <v>255200</v>
      </c>
      <c r="AN87" s="342">
        <f>AN84-AN85-AN86</f>
        <v>255200</v>
      </c>
      <c r="AO87" s="342">
        <f>AO84-AO85-AO86</f>
        <v>255200</v>
      </c>
      <c r="AP87" s="342">
        <f>AP84-AP85-AP86</f>
        <v>255200</v>
      </c>
      <c r="AQ87" s="343">
        <f>SUM(AE87:AP87)</f>
        <v>3058900</v>
      </c>
      <c r="AR87" s="344">
        <f>AQ87/12</f>
        <v>254908.3333333333</v>
      </c>
      <c r="AS87" s="345">
        <f>O87+AC87+AQ87</f>
        <v>7523290</v>
      </c>
      <c r="AT87" s="207"/>
    </row>
    <row r="88" ht="10.5" customHeight="1">
      <c r="A88" t="s" s="356">
        <v>112</v>
      </c>
      <c r="B88" t="s" s="341">
        <v>2</v>
      </c>
      <c r="C88" s="342">
        <f>C84-C86</f>
        <v>369762</v>
      </c>
      <c r="D88" s="342">
        <f>D84-D86</f>
        <v>136856</v>
      </c>
      <c r="E88" s="342">
        <f>E84-E86</f>
        <v>318788</v>
      </c>
      <c r="F88" s="342">
        <f>F84-F86</f>
        <v>276324</v>
      </c>
      <c r="G88" s="342">
        <f>G84-G86</f>
        <v>315200</v>
      </c>
      <c r="H88" s="342">
        <f>H84-H86</f>
        <v>433306</v>
      </c>
      <c r="I88" s="342">
        <f>I84-I86</f>
        <v>624832</v>
      </c>
      <c r="J88" s="342">
        <f>J84-J86</f>
        <v>727622</v>
      </c>
      <c r="K88" s="342">
        <f>K84-K86</f>
        <v>255200</v>
      </c>
      <c r="L88" s="342">
        <f>L84-L86</f>
        <v>255200</v>
      </c>
      <c r="M88" s="342">
        <f>M84-M86</f>
        <v>255200</v>
      </c>
      <c r="N88" s="342">
        <f>N84-N86</f>
        <v>255200</v>
      </c>
      <c r="O88" s="343">
        <f>SUM(C88:N88)</f>
        <v>4223490</v>
      </c>
      <c r="P88" s="343">
        <f>O88/12</f>
        <v>351957.5</v>
      </c>
      <c r="Q88" s="342">
        <f>Q84-Q86</f>
        <v>251700</v>
      </c>
      <c r="R88" s="342">
        <f>R84-R86</f>
        <v>255200</v>
      </c>
      <c r="S88" s="342">
        <f>S84-S86</f>
        <v>255200</v>
      </c>
      <c r="T88" s="342">
        <f>T84-T86</f>
        <v>255200</v>
      </c>
      <c r="U88" s="342">
        <f>U84-U86</f>
        <v>255200</v>
      </c>
      <c r="V88" s="342">
        <f>V84-V86</f>
        <v>255200</v>
      </c>
      <c r="W88" s="342">
        <f>W84-W86</f>
        <v>255200</v>
      </c>
      <c r="X88" s="342">
        <f>X84-X86</f>
        <v>255200</v>
      </c>
      <c r="Y88" s="342">
        <f>Y84-Y86</f>
        <v>255200</v>
      </c>
      <c r="Z88" s="342">
        <f>Z84-Z86</f>
        <v>255200</v>
      </c>
      <c r="AA88" s="342">
        <f>AA84-AA86</f>
        <v>255200</v>
      </c>
      <c r="AB88" s="342">
        <f>AB84-AB86</f>
        <v>255200</v>
      </c>
      <c r="AC88" s="343">
        <f>SUM(Q88:AB88)</f>
        <v>3058900</v>
      </c>
      <c r="AD88" s="343">
        <f>AC88/12</f>
        <v>254908.3333333333</v>
      </c>
      <c r="AE88" s="342">
        <f>AE84-AE86</f>
        <v>251700</v>
      </c>
      <c r="AF88" s="342">
        <f>AF84-AF86</f>
        <v>255200</v>
      </c>
      <c r="AG88" s="342">
        <f>AG84-AG86</f>
        <v>255200</v>
      </c>
      <c r="AH88" s="342">
        <f>AH84-AH86</f>
        <v>255200</v>
      </c>
      <c r="AI88" s="342">
        <f>AI84-AI86</f>
        <v>255200</v>
      </c>
      <c r="AJ88" s="342">
        <f>AJ84-AJ86</f>
        <v>255200</v>
      </c>
      <c r="AK88" s="342">
        <f>AK84-AK86</f>
        <v>255200</v>
      </c>
      <c r="AL88" s="342">
        <f>AL84-AL86</f>
        <v>255200</v>
      </c>
      <c r="AM88" s="342">
        <f>AM84-AM86</f>
        <v>255200</v>
      </c>
      <c r="AN88" s="342">
        <f>AN84-AN86</f>
        <v>255200</v>
      </c>
      <c r="AO88" s="342">
        <f>AO84-AO86</f>
        <v>255200</v>
      </c>
      <c r="AP88" s="342">
        <f>AP84-AP86</f>
        <v>255200</v>
      </c>
      <c r="AQ88" s="343">
        <f>SUM(AE88:AP88)</f>
        <v>3058900</v>
      </c>
      <c r="AR88" s="343">
        <f>AQ88/12</f>
        <v>254908.3333333333</v>
      </c>
      <c r="AS88" s="357"/>
      <c r="AT88" s="199"/>
    </row>
    <row r="89" ht="10.5" customHeight="1">
      <c r="A89" t="s" s="346">
        <f>"- Прибыль (убытки) накопительным итогом"</f>
        <v>113</v>
      </c>
      <c r="B89" t="s" s="341">
        <v>2</v>
      </c>
      <c r="C89" s="342">
        <v>-1905800</v>
      </c>
      <c r="D89" s="342">
        <v>-1755600</v>
      </c>
      <c r="E89" s="342">
        <v>-1552900</v>
      </c>
      <c r="F89" s="342">
        <v>-1297700</v>
      </c>
      <c r="G89" s="342">
        <v>-1042500</v>
      </c>
      <c r="H89" s="342">
        <v>-787300</v>
      </c>
      <c r="I89" s="342">
        <v>-532100</v>
      </c>
      <c r="J89" s="342">
        <v>-276900</v>
      </c>
      <c r="K89" s="342">
        <v>-21700</v>
      </c>
      <c r="L89" s="342">
        <v>233500</v>
      </c>
      <c r="M89" s="342">
        <v>488700</v>
      </c>
      <c r="N89" s="342">
        <v>743900</v>
      </c>
      <c r="O89" s="343">
        <f>N89</f>
        <v>743900</v>
      </c>
      <c r="P89" s="343"/>
      <c r="Q89" s="342">
        <v>995600</v>
      </c>
      <c r="R89" s="342">
        <v>1250800</v>
      </c>
      <c r="S89" s="342">
        <v>1506000</v>
      </c>
      <c r="T89" s="342">
        <v>1761200</v>
      </c>
      <c r="U89" s="342">
        <v>2016400</v>
      </c>
      <c r="V89" s="342">
        <v>2271600</v>
      </c>
      <c r="W89" s="342">
        <v>2526800</v>
      </c>
      <c r="X89" s="342">
        <v>2782000</v>
      </c>
      <c r="Y89" s="342">
        <v>3037200</v>
      </c>
      <c r="Z89" s="342">
        <v>3292400</v>
      </c>
      <c r="AA89" s="342">
        <v>3547600</v>
      </c>
      <c r="AB89" s="342">
        <v>3802800</v>
      </c>
      <c r="AC89" s="343">
        <f>AB89</f>
        <v>3802800</v>
      </c>
      <c r="AD89" s="343"/>
      <c r="AE89" s="342">
        <v>4054500</v>
      </c>
      <c r="AF89" s="342">
        <v>4309700</v>
      </c>
      <c r="AG89" s="342">
        <v>4564900</v>
      </c>
      <c r="AH89" s="342">
        <v>4820100</v>
      </c>
      <c r="AI89" s="342">
        <v>5075300</v>
      </c>
      <c r="AJ89" s="342">
        <v>5330500</v>
      </c>
      <c r="AK89" s="342">
        <v>5585700</v>
      </c>
      <c r="AL89" s="342">
        <v>5840900</v>
      </c>
      <c r="AM89" s="342">
        <v>6096100</v>
      </c>
      <c r="AN89" s="342">
        <v>6351300</v>
      </c>
      <c r="AO89" s="342">
        <v>6606500</v>
      </c>
      <c r="AP89" s="342">
        <v>6861700</v>
      </c>
      <c r="AQ89" s="343">
        <f>AP89</f>
        <v>6861700</v>
      </c>
      <c r="AR89" s="343"/>
      <c r="AS89" s="358"/>
      <c r="AT89" s="199"/>
    </row>
    <row r="90" ht="10.5" customHeight="1">
      <c r="A90" s="275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84"/>
      <c r="P90" s="284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84"/>
      <c r="AD90" s="284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84"/>
      <c r="AR90" s="284"/>
      <c r="AS90" s="275"/>
      <c r="AT90" s="199"/>
    </row>
    <row r="91" ht="10.9" customHeight="1">
      <c r="A91" s="359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  <c r="P91" s="360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60"/>
      <c r="AD91" s="360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60"/>
      <c r="AR91" s="360"/>
      <c r="AS91" s="359"/>
      <c r="AT91" s="199"/>
    </row>
    <row r="92" ht="21.6" customHeight="1">
      <c r="A92" t="s" s="219">
        <v>114</v>
      </c>
      <c r="B92" s="257"/>
      <c r="C92" t="s" s="230">
        <f t="shared" si="37"/>
        <v>47</v>
      </c>
      <c r="D92" t="s" s="230">
        <f>D$6</f>
        <v>50</v>
      </c>
      <c r="E92" t="s" s="230">
        <f>E$6</f>
        <v>52</v>
      </c>
      <c r="F92" t="s" s="230">
        <f>F$6</f>
        <v>57</v>
      </c>
      <c r="G92" t="s" s="230">
        <f>G$6</f>
        <v>58</v>
      </c>
      <c r="H92" t="s" s="230">
        <f>H$6</f>
        <v>60</v>
      </c>
      <c r="I92" t="s" s="230">
        <f>I$6</f>
        <v>61</v>
      </c>
      <c r="J92" t="s" s="230">
        <f>J$6</f>
        <v>62</v>
      </c>
      <c r="K92" t="s" s="230">
        <f>K$6</f>
        <v>64</v>
      </c>
      <c r="L92" t="s" s="230">
        <f>L$6</f>
        <v>65</v>
      </c>
      <c r="M92" t="s" s="230">
        <f>M$6</f>
        <v>66</v>
      </c>
      <c r="N92" t="s" s="230">
        <f>N$6</f>
        <v>67</v>
      </c>
      <c r="O92" t="s" s="258">
        <f>O80</f>
        <v>93</v>
      </c>
      <c r="P92" t="s" s="258">
        <f>P80</f>
        <v>94</v>
      </c>
      <c r="Q92" t="s" s="230">
        <f>Q$6</f>
        <v>47</v>
      </c>
      <c r="R92" t="s" s="230">
        <f>R$6</f>
        <v>50</v>
      </c>
      <c r="S92" t="s" s="230">
        <f>S$6</f>
        <v>52</v>
      </c>
      <c r="T92" t="s" s="230">
        <f>T$6</f>
        <v>57</v>
      </c>
      <c r="U92" t="s" s="230">
        <f>U$6</f>
        <v>58</v>
      </c>
      <c r="V92" t="s" s="230">
        <f>V$6</f>
        <v>60</v>
      </c>
      <c r="W92" t="s" s="230">
        <f>W$6</f>
        <v>61</v>
      </c>
      <c r="X92" t="s" s="230">
        <f>X$6</f>
        <v>62</v>
      </c>
      <c r="Y92" t="s" s="230">
        <f>Y$6</f>
        <v>64</v>
      </c>
      <c r="Z92" t="s" s="230">
        <f>Z$6</f>
        <v>65</v>
      </c>
      <c r="AA92" t="s" s="230">
        <f>AA$6</f>
        <v>66</v>
      </c>
      <c r="AB92" t="s" s="230">
        <f>AB$6</f>
        <v>67</v>
      </c>
      <c r="AC92" t="s" s="258">
        <f>AC80</f>
        <v>95</v>
      </c>
      <c r="AD92" t="s" s="258">
        <f>AD80</f>
        <v>96</v>
      </c>
      <c r="AE92" t="s" s="230">
        <f>AE$6</f>
        <v>47</v>
      </c>
      <c r="AF92" t="s" s="230">
        <f>AF$6</f>
        <v>50</v>
      </c>
      <c r="AG92" t="s" s="230">
        <f>AG$6</f>
        <v>52</v>
      </c>
      <c r="AH92" t="s" s="230">
        <f>AH$6</f>
        <v>57</v>
      </c>
      <c r="AI92" t="s" s="230">
        <f>AI$6</f>
        <v>58</v>
      </c>
      <c r="AJ92" t="s" s="230">
        <f>AJ$6</f>
        <v>60</v>
      </c>
      <c r="AK92" t="s" s="230">
        <f>AK$6</f>
        <v>61</v>
      </c>
      <c r="AL92" t="s" s="230">
        <f>AL$6</f>
        <v>62</v>
      </c>
      <c r="AM92" t="s" s="230">
        <f>AM$6</f>
        <v>64</v>
      </c>
      <c r="AN92" t="s" s="230">
        <f>AN$6</f>
        <v>65</v>
      </c>
      <c r="AO92" t="s" s="230">
        <f>AO$6</f>
        <v>66</v>
      </c>
      <c r="AP92" t="s" s="230">
        <f>AP$6</f>
        <v>67</v>
      </c>
      <c r="AQ92" t="s" s="258">
        <f>AQ80</f>
        <v>97</v>
      </c>
      <c r="AR92" t="s" s="258">
        <f>AR80</f>
        <v>98</v>
      </c>
      <c r="AS92" t="s" s="280">
        <f>AS80</f>
        <v>91</v>
      </c>
      <c r="AT92" s="207"/>
    </row>
    <row r="93" ht="10.9" customHeight="1">
      <c r="A93" s="309"/>
      <c r="B93" s="310"/>
      <c r="C93" s="311"/>
      <c r="D93" s="311"/>
      <c r="E93" s="311"/>
      <c r="F93" s="311"/>
      <c r="G93" s="311"/>
      <c r="H93" s="311"/>
      <c r="I93" s="311"/>
      <c r="J93" s="311"/>
      <c r="K93" s="338"/>
      <c r="L93" s="338"/>
      <c r="M93" s="338"/>
      <c r="N93" s="338"/>
      <c r="O93" s="339"/>
      <c r="P93" s="339"/>
      <c r="Q93" s="311"/>
      <c r="R93" s="311"/>
      <c r="S93" s="311"/>
      <c r="T93" s="311"/>
      <c r="U93" s="311"/>
      <c r="V93" s="311"/>
      <c r="W93" s="311"/>
      <c r="X93" s="311"/>
      <c r="Y93" s="338"/>
      <c r="Z93" s="338"/>
      <c r="AA93" s="338"/>
      <c r="AB93" s="338"/>
      <c r="AC93" s="339"/>
      <c r="AD93" s="339"/>
      <c r="AE93" s="311"/>
      <c r="AF93" s="311"/>
      <c r="AG93" s="311"/>
      <c r="AH93" s="311"/>
      <c r="AI93" s="311"/>
      <c r="AJ93" s="311"/>
      <c r="AK93" s="311"/>
      <c r="AL93" s="311"/>
      <c r="AM93" s="338"/>
      <c r="AN93" s="338"/>
      <c r="AO93" s="338"/>
      <c r="AP93" s="338"/>
      <c r="AQ93" s="339"/>
      <c r="AR93" s="339"/>
      <c r="AS93" s="338"/>
      <c r="AT93" s="199"/>
    </row>
    <row r="94" ht="10.5" customHeight="1">
      <c r="A94" t="s" s="346">
        <v>115</v>
      </c>
      <c r="B94" t="s" s="341">
        <v>2</v>
      </c>
      <c r="C94" s="361">
        <f>C82</f>
        <v>1516000</v>
      </c>
      <c r="D94" s="361">
        <f>D82</f>
        <v>1132000</v>
      </c>
      <c r="E94" s="361">
        <f>E82</f>
        <v>1426000</v>
      </c>
      <c r="F94" s="361">
        <f>F82</f>
        <v>1300000</v>
      </c>
      <c r="G94" s="361">
        <f>G82</f>
        <v>1476000</v>
      </c>
      <c r="H94" s="361">
        <f>H82</f>
        <v>1652262</v>
      </c>
      <c r="I94" s="361">
        <f>I82</f>
        <v>2099409</v>
      </c>
      <c r="J94" s="361">
        <f>J82</f>
        <v>2337801</v>
      </c>
      <c r="K94" s="361">
        <f>K82</f>
        <v>750000</v>
      </c>
      <c r="L94" s="361">
        <f>L82</f>
        <v>750000</v>
      </c>
      <c r="M94" s="361">
        <f>M82</f>
        <v>750000</v>
      </c>
      <c r="N94" s="361">
        <f>N82</f>
        <v>750000</v>
      </c>
      <c r="O94" s="362">
        <f>SUM(C94:N94)</f>
        <v>15939472</v>
      </c>
      <c r="P94" s="362">
        <f>O94/12</f>
        <v>1328289.333333333</v>
      </c>
      <c r="Q94" s="361">
        <f>Q82</f>
        <v>750000</v>
      </c>
      <c r="R94" s="361">
        <f>R82</f>
        <v>750000</v>
      </c>
      <c r="S94" s="361">
        <f>S82</f>
        <v>750000</v>
      </c>
      <c r="T94" s="361">
        <f>T82</f>
        <v>750000</v>
      </c>
      <c r="U94" s="361">
        <f>U82</f>
        <v>750000</v>
      </c>
      <c r="V94" s="361">
        <f>V82</f>
        <v>750000</v>
      </c>
      <c r="W94" s="361">
        <f>W82</f>
        <v>750000</v>
      </c>
      <c r="X94" s="361">
        <f>X82</f>
        <v>750000</v>
      </c>
      <c r="Y94" s="361">
        <f>Y82</f>
        <v>750000</v>
      </c>
      <c r="Z94" s="361">
        <f>Z82</f>
        <v>750000</v>
      </c>
      <c r="AA94" s="361">
        <f>AA82</f>
        <v>750000</v>
      </c>
      <c r="AB94" s="361">
        <f>AB82</f>
        <v>750000</v>
      </c>
      <c r="AC94" s="362">
        <f>SUM(Q94:AB94)</f>
        <v>9000000</v>
      </c>
      <c r="AD94" s="362">
        <f>AC94/12</f>
        <v>750000</v>
      </c>
      <c r="AE94" s="361">
        <f>AE82</f>
        <v>750000</v>
      </c>
      <c r="AF94" s="361">
        <f>AF82</f>
        <v>750000</v>
      </c>
      <c r="AG94" s="361">
        <f>AG82</f>
        <v>750000</v>
      </c>
      <c r="AH94" s="361">
        <f>AH82</f>
        <v>750000</v>
      </c>
      <c r="AI94" s="361">
        <f>AI82</f>
        <v>750000</v>
      </c>
      <c r="AJ94" s="361">
        <f>AJ82</f>
        <v>750000</v>
      </c>
      <c r="AK94" s="361">
        <f>AK82</f>
        <v>750000</v>
      </c>
      <c r="AL94" s="361">
        <f>AL82</f>
        <v>750000</v>
      </c>
      <c r="AM94" s="361">
        <f>AM82</f>
        <v>750000</v>
      </c>
      <c r="AN94" s="361">
        <f>AN82</f>
        <v>750000</v>
      </c>
      <c r="AO94" s="361">
        <f>AO82</f>
        <v>750000</v>
      </c>
      <c r="AP94" s="361">
        <f>AP82</f>
        <v>750000</v>
      </c>
      <c r="AQ94" s="362">
        <f>SUM(AE94:AP94)</f>
        <v>9000000</v>
      </c>
      <c r="AR94" s="362">
        <f>AQ94/12</f>
        <v>750000</v>
      </c>
      <c r="AS94" s="363">
        <f>O94+AC94+AQ94</f>
        <v>33939472</v>
      </c>
      <c r="AT94" s="199"/>
    </row>
    <row r="95" ht="10.5" customHeight="1">
      <c r="A95" t="s" s="346">
        <v>29</v>
      </c>
      <c r="B95" t="s" s="341">
        <v>2</v>
      </c>
      <c r="C95" s="361">
        <f>-(C77+C22)</f>
        <v>-1146238</v>
      </c>
      <c r="D95" s="361">
        <f>-(D77+D22)</f>
        <v>-995144</v>
      </c>
      <c r="E95" s="361">
        <f>-(E77+E22)</f>
        <v>-1107212</v>
      </c>
      <c r="F95" s="361">
        <f>-(F77+F22)</f>
        <v>-1023676</v>
      </c>
      <c r="G95" s="361">
        <f>-(G77+G22)</f>
        <v>-1160800</v>
      </c>
      <c r="H95" s="361">
        <f>-(H77+H22)</f>
        <v>-1218956</v>
      </c>
      <c r="I95" s="361">
        <f>-(I77+I22)</f>
        <v>-1474577</v>
      </c>
      <c r="J95" s="361">
        <f>-(J77+J22)</f>
        <v>-1610179</v>
      </c>
      <c r="K95" s="361">
        <f>-(K77+K22)</f>
        <v>-494800</v>
      </c>
      <c r="L95" s="361">
        <f>-(L77+L22)</f>
        <v>-494800</v>
      </c>
      <c r="M95" s="361">
        <f>-(M77+M22)</f>
        <v>-494800</v>
      </c>
      <c r="N95" s="361">
        <f>-(N77+N22)</f>
        <v>-494800</v>
      </c>
      <c r="O95" s="362">
        <f>SUM(C95:N95)</f>
        <v>-11715982</v>
      </c>
      <c r="P95" s="362">
        <f>O95/12</f>
        <v>-976331.8333333334</v>
      </c>
      <c r="Q95" s="361">
        <f>-(Q77+Q22)</f>
        <v>-498300</v>
      </c>
      <c r="R95" s="361">
        <f>-(R77+R22)</f>
        <v>-494800</v>
      </c>
      <c r="S95" s="361">
        <f>-(S77+S22)</f>
        <v>-494800</v>
      </c>
      <c r="T95" s="361">
        <f>-(T77+T22)</f>
        <v>-494800</v>
      </c>
      <c r="U95" s="361">
        <f>-(U77+U22)</f>
        <v>-494800</v>
      </c>
      <c r="V95" s="361">
        <f>-(V77+V22)</f>
        <v>-494800</v>
      </c>
      <c r="W95" s="361">
        <f>-(W77+W22)</f>
        <v>-494800</v>
      </c>
      <c r="X95" s="361">
        <f>-(X77+X22)</f>
        <v>-494800</v>
      </c>
      <c r="Y95" s="361">
        <f>-(Y77+Y22)</f>
        <v>-494800</v>
      </c>
      <c r="Z95" s="361">
        <f>-(Z77+Z22)</f>
        <v>-494800</v>
      </c>
      <c r="AA95" s="361">
        <f>-(AA77+AA22)</f>
        <v>-494800</v>
      </c>
      <c r="AB95" s="361">
        <f>-(AB77+AB22)</f>
        <v>-494800</v>
      </c>
      <c r="AC95" s="362">
        <f>SUM(Q95:AB95)</f>
        <v>-5941100</v>
      </c>
      <c r="AD95" s="362">
        <f>AC95/12</f>
        <v>-495091.6666666667</v>
      </c>
      <c r="AE95" s="361">
        <f>-(AE77+AE22)</f>
        <v>-498300</v>
      </c>
      <c r="AF95" s="361">
        <f>-(AF77+AF22)</f>
        <v>-494800</v>
      </c>
      <c r="AG95" s="361">
        <f>-(AG77+AG22)</f>
        <v>-494800</v>
      </c>
      <c r="AH95" s="361">
        <f>-(AH77+AH22)</f>
        <v>-494800</v>
      </c>
      <c r="AI95" s="361">
        <f>-(AI77+AI22)</f>
        <v>-494800</v>
      </c>
      <c r="AJ95" s="361">
        <f>-(AJ77+AJ22)</f>
        <v>-494800</v>
      </c>
      <c r="AK95" s="361">
        <f>-(AK77+AK22)</f>
        <v>-494800</v>
      </c>
      <c r="AL95" s="361">
        <f>-(AL77+AL22)</f>
        <v>-494800</v>
      </c>
      <c r="AM95" s="361">
        <f>-(AM77+AM22)</f>
        <v>-494800</v>
      </c>
      <c r="AN95" s="361">
        <f>-(AN77+AN22)</f>
        <v>-494800</v>
      </c>
      <c r="AO95" s="361">
        <f>-(AO77+AO22)</f>
        <v>-494800</v>
      </c>
      <c r="AP95" s="361">
        <f>-(AP77+AP22)</f>
        <v>-494800</v>
      </c>
      <c r="AQ95" s="362">
        <f>SUM(AE95:AP95)</f>
        <v>-5941100</v>
      </c>
      <c r="AR95" s="362">
        <f>AQ95/12</f>
        <v>-495091.6666666667</v>
      </c>
      <c r="AS95" s="363">
        <f>O95+AC95+AQ95</f>
        <v>-23598182</v>
      </c>
      <c r="AT95" s="199"/>
    </row>
    <row r="96" ht="10.5" customHeight="1">
      <c r="A96" t="s" s="346">
        <v>116</v>
      </c>
      <c r="B96" t="s" s="341">
        <v>2</v>
      </c>
      <c r="C96" s="361">
        <f>SUM(C94:C95)</f>
        <v>369762</v>
      </c>
      <c r="D96" s="361">
        <f>SUM(D94:D95)</f>
        <v>136856</v>
      </c>
      <c r="E96" s="361">
        <f>SUM(E94:E95)</f>
        <v>318788</v>
      </c>
      <c r="F96" s="361">
        <f>SUM(F94:F95)</f>
        <v>276324</v>
      </c>
      <c r="G96" s="361">
        <f>SUM(G94:G95)</f>
        <v>315200</v>
      </c>
      <c r="H96" s="361">
        <f>SUM(H94:H95)</f>
        <v>433306</v>
      </c>
      <c r="I96" s="361">
        <f>SUM(I94:I95)</f>
        <v>624832</v>
      </c>
      <c r="J96" s="361">
        <f>SUM(J94:J95)</f>
        <v>727622</v>
      </c>
      <c r="K96" s="361">
        <f>SUM(K94:K95)</f>
        <v>255200</v>
      </c>
      <c r="L96" s="361">
        <f>SUM(L94:L95)</f>
        <v>255200</v>
      </c>
      <c r="M96" s="361">
        <f>SUM(M94:M95)</f>
        <v>255200</v>
      </c>
      <c r="N96" s="361">
        <f>SUM(N94:N95)</f>
        <v>255200</v>
      </c>
      <c r="O96" s="362">
        <f>SUM(C96:N96)</f>
        <v>4223490</v>
      </c>
      <c r="P96" s="362">
        <f>O96/12</f>
        <v>351957.5</v>
      </c>
      <c r="Q96" s="361">
        <f>SUM(Q94:Q95)</f>
        <v>251700</v>
      </c>
      <c r="R96" s="361">
        <f>SUM(R94:R95)</f>
        <v>255200</v>
      </c>
      <c r="S96" s="361">
        <f>SUM(S94:S95)</f>
        <v>255200</v>
      </c>
      <c r="T96" s="361">
        <f>SUM(T94:T95)</f>
        <v>255200</v>
      </c>
      <c r="U96" s="361">
        <f>SUM(U94:U95)</f>
        <v>255200</v>
      </c>
      <c r="V96" s="361">
        <f>SUM(V94:V95)</f>
        <v>255200</v>
      </c>
      <c r="W96" s="361">
        <f>SUM(W94:W95)</f>
        <v>255200</v>
      </c>
      <c r="X96" s="361">
        <f>SUM(X94:X95)</f>
        <v>255200</v>
      </c>
      <c r="Y96" s="361">
        <f>SUM(Y94:Y95)</f>
        <v>255200</v>
      </c>
      <c r="Z96" s="361">
        <f>SUM(Z94:Z95)</f>
        <v>255200</v>
      </c>
      <c r="AA96" s="361">
        <f>SUM(AA94:AA95)</f>
        <v>255200</v>
      </c>
      <c r="AB96" s="361">
        <f>SUM(AB94:AB95)</f>
        <v>255200</v>
      </c>
      <c r="AC96" s="362">
        <f>SUM(Q96:AB96)</f>
        <v>3058900</v>
      </c>
      <c r="AD96" s="362">
        <f>AC96/12</f>
        <v>254908.3333333333</v>
      </c>
      <c r="AE96" s="361">
        <f>SUM(AE94:AE95)</f>
        <v>251700</v>
      </c>
      <c r="AF96" s="361">
        <f>SUM(AF94:AF95)</f>
        <v>255200</v>
      </c>
      <c r="AG96" s="361">
        <f>SUM(AG94:AG95)</f>
        <v>255200</v>
      </c>
      <c r="AH96" s="361">
        <f>SUM(AH94:AH95)</f>
        <v>255200</v>
      </c>
      <c r="AI96" s="361">
        <f>SUM(AI94:AI95)</f>
        <v>255200</v>
      </c>
      <c r="AJ96" s="361">
        <f>SUM(AJ94:AJ95)</f>
        <v>255200</v>
      </c>
      <c r="AK96" s="361">
        <f>SUM(AK94:AK95)</f>
        <v>255200</v>
      </c>
      <c r="AL96" s="361">
        <f>SUM(AL94:AL95)</f>
        <v>255200</v>
      </c>
      <c r="AM96" s="361">
        <f>SUM(AM94:AM95)</f>
        <v>255200</v>
      </c>
      <c r="AN96" s="361">
        <f>SUM(AN94:AN95)</f>
        <v>255200</v>
      </c>
      <c r="AO96" s="361">
        <f>SUM(AO94:AO95)</f>
        <v>255200</v>
      </c>
      <c r="AP96" s="361">
        <f>SUM(AP94:AP95)</f>
        <v>255200</v>
      </c>
      <c r="AQ96" s="362">
        <f>SUM(AE96:AP96)</f>
        <v>3058900</v>
      </c>
      <c r="AR96" s="362">
        <f>AQ96/12</f>
        <v>254908.3333333333</v>
      </c>
      <c r="AS96" s="363">
        <f>O96+AC96+AQ96</f>
        <v>10341290</v>
      </c>
      <c r="AT96" s="199"/>
    </row>
    <row r="97" ht="10.5" customHeight="1">
      <c r="A97" t="s" s="364">
        <v>117</v>
      </c>
      <c r="B97" t="s" s="348">
        <v>2</v>
      </c>
      <c r="C97" s="365">
        <f>-(C33)</f>
        <v>-2695000</v>
      </c>
      <c r="D97" s="365">
        <v>0</v>
      </c>
      <c r="E97" s="365">
        <v>0</v>
      </c>
      <c r="F97" s="365">
        <v>0</v>
      </c>
      <c r="G97" s="365">
        <v>0</v>
      </c>
      <c r="H97" s="365">
        <v>0</v>
      </c>
      <c r="I97" s="365">
        <v>0</v>
      </c>
      <c r="J97" s="365">
        <v>0</v>
      </c>
      <c r="K97" s="365">
        <v>0</v>
      </c>
      <c r="L97" s="365">
        <v>0</v>
      </c>
      <c r="M97" s="365">
        <v>0</v>
      </c>
      <c r="N97" s="365">
        <v>0</v>
      </c>
      <c r="O97" s="362">
        <f>SUM(C97:N97)</f>
        <v>-2695000</v>
      </c>
      <c r="P97" s="362"/>
      <c r="Q97" s="365">
        <v>0</v>
      </c>
      <c r="R97" s="365">
        <v>0</v>
      </c>
      <c r="S97" s="365">
        <v>0</v>
      </c>
      <c r="T97" s="365">
        <v>0</v>
      </c>
      <c r="U97" s="365">
        <v>0</v>
      </c>
      <c r="V97" s="365">
        <v>0</v>
      </c>
      <c r="W97" s="365">
        <v>0</v>
      </c>
      <c r="X97" s="365">
        <v>0</v>
      </c>
      <c r="Y97" s="365">
        <v>0</v>
      </c>
      <c r="Z97" s="365">
        <v>0</v>
      </c>
      <c r="AA97" s="365">
        <v>0</v>
      </c>
      <c r="AB97" s="365">
        <v>0</v>
      </c>
      <c r="AC97" s="362">
        <f>SUM(Q97:AB97)</f>
        <v>0</v>
      </c>
      <c r="AD97" s="362"/>
      <c r="AE97" s="365">
        <v>0</v>
      </c>
      <c r="AF97" s="365">
        <v>0</v>
      </c>
      <c r="AG97" s="365">
        <v>0</v>
      </c>
      <c r="AH97" s="365">
        <v>0</v>
      </c>
      <c r="AI97" s="365">
        <v>0</v>
      </c>
      <c r="AJ97" s="365">
        <v>0</v>
      </c>
      <c r="AK97" s="365">
        <v>0</v>
      </c>
      <c r="AL97" s="365">
        <v>0</v>
      </c>
      <c r="AM97" s="365">
        <v>0</v>
      </c>
      <c r="AN97" s="365">
        <v>0</v>
      </c>
      <c r="AO97" s="365">
        <v>0</v>
      </c>
      <c r="AP97" s="365">
        <v>0</v>
      </c>
      <c r="AQ97" s="362">
        <f>SUM(AE97:AP97)</f>
        <v>0</v>
      </c>
      <c r="AR97" s="362"/>
      <c r="AS97" s="366">
        <f>O97+AC97+AQ97</f>
        <v>-2695000</v>
      </c>
      <c r="AT97" s="197"/>
    </row>
    <row r="98" ht="10.5" customHeight="1">
      <c r="A98" t="s" s="233">
        <v>118</v>
      </c>
      <c r="B98" t="s" s="350">
        <v>2</v>
      </c>
      <c r="C98" s="367">
        <f>-C97</f>
        <v>2695000</v>
      </c>
      <c r="D98" s="367">
        <v>0</v>
      </c>
      <c r="E98" s="367">
        <v>0</v>
      </c>
      <c r="F98" s="367">
        <v>0</v>
      </c>
      <c r="G98" s="367">
        <v>0</v>
      </c>
      <c r="H98" s="367">
        <v>0</v>
      </c>
      <c r="I98" s="367">
        <v>0</v>
      </c>
      <c r="J98" s="367">
        <v>0</v>
      </c>
      <c r="K98" s="367">
        <v>0</v>
      </c>
      <c r="L98" s="367">
        <v>0</v>
      </c>
      <c r="M98" s="367">
        <v>0</v>
      </c>
      <c r="N98" s="367">
        <v>0</v>
      </c>
      <c r="O98" s="368">
        <f>SUM(C98:N98)</f>
        <v>2695000</v>
      </c>
      <c r="P98" s="369"/>
      <c r="Q98" s="367">
        <v>0</v>
      </c>
      <c r="R98" s="367">
        <v>0</v>
      </c>
      <c r="S98" s="367">
        <v>0</v>
      </c>
      <c r="T98" s="367">
        <v>0</v>
      </c>
      <c r="U98" s="367">
        <v>0</v>
      </c>
      <c r="V98" s="367">
        <v>0</v>
      </c>
      <c r="W98" s="367">
        <v>0</v>
      </c>
      <c r="X98" s="367">
        <v>0</v>
      </c>
      <c r="Y98" s="367">
        <v>0</v>
      </c>
      <c r="Z98" s="367">
        <v>0</v>
      </c>
      <c r="AA98" s="367">
        <v>0</v>
      </c>
      <c r="AB98" s="367">
        <v>0</v>
      </c>
      <c r="AC98" s="368">
        <f>SUM(Q98:AB98)</f>
        <v>0</v>
      </c>
      <c r="AD98" s="369"/>
      <c r="AE98" s="367">
        <v>0</v>
      </c>
      <c r="AF98" s="367">
        <v>0</v>
      </c>
      <c r="AG98" s="367">
        <v>0</v>
      </c>
      <c r="AH98" s="367">
        <v>0</v>
      </c>
      <c r="AI98" s="367">
        <v>0</v>
      </c>
      <c r="AJ98" s="367">
        <v>0</v>
      </c>
      <c r="AK98" s="367">
        <v>0</v>
      </c>
      <c r="AL98" s="367">
        <v>0</v>
      </c>
      <c r="AM98" s="367">
        <v>0</v>
      </c>
      <c r="AN98" s="367">
        <v>0</v>
      </c>
      <c r="AO98" s="367">
        <v>0</v>
      </c>
      <c r="AP98" s="367">
        <v>0</v>
      </c>
      <c r="AQ98" s="368">
        <f>SUM(AE98:AP98)</f>
        <v>0</v>
      </c>
      <c r="AR98" s="369"/>
      <c r="AS98" s="293">
        <f>O98+AC98+AQ98</f>
        <v>2695000</v>
      </c>
      <c r="AT98" s="370"/>
    </row>
    <row r="99" ht="10.5" customHeight="1">
      <c r="A99" t="s" s="353">
        <v>119</v>
      </c>
      <c r="B99" t="s" s="354">
        <v>2</v>
      </c>
      <c r="C99" s="371">
        <v>0</v>
      </c>
      <c r="D99" s="371">
        <f>C100</f>
        <v>369762</v>
      </c>
      <c r="E99" s="371">
        <f>D100</f>
        <v>506618</v>
      </c>
      <c r="F99" s="371">
        <f>E100</f>
        <v>825406</v>
      </c>
      <c r="G99" s="371">
        <f>F100</f>
        <v>1101730</v>
      </c>
      <c r="H99" s="371">
        <f>G100</f>
        <v>1416930</v>
      </c>
      <c r="I99" s="371">
        <f>H100</f>
        <v>1850236</v>
      </c>
      <c r="J99" s="371">
        <f>I100</f>
        <v>2475068</v>
      </c>
      <c r="K99" s="371">
        <f>J100</f>
        <v>3202690</v>
      </c>
      <c r="L99" s="371">
        <f>K100</f>
        <v>3457890</v>
      </c>
      <c r="M99" s="371">
        <f>L100</f>
        <v>3713090</v>
      </c>
      <c r="N99" s="371">
        <f>M100</f>
        <v>3968290</v>
      </c>
      <c r="O99" s="362">
        <f>C99</f>
        <v>0</v>
      </c>
      <c r="P99" s="362"/>
      <c r="Q99" s="371">
        <f>N100</f>
        <v>4223490</v>
      </c>
      <c r="R99" s="371">
        <f>Q100</f>
        <v>4475190</v>
      </c>
      <c r="S99" s="371">
        <f>R100</f>
        <v>4730390</v>
      </c>
      <c r="T99" s="371">
        <f>S100</f>
        <v>4985590</v>
      </c>
      <c r="U99" s="371">
        <f>T100</f>
        <v>5240790</v>
      </c>
      <c r="V99" s="371">
        <f>U100</f>
        <v>5495990</v>
      </c>
      <c r="W99" s="371">
        <f>V100</f>
        <v>5751190</v>
      </c>
      <c r="X99" s="371">
        <f>W100</f>
        <v>6006390</v>
      </c>
      <c r="Y99" s="371">
        <f>X100</f>
        <v>6261590</v>
      </c>
      <c r="Z99" s="371">
        <f>Y100</f>
        <v>6516790</v>
      </c>
      <c r="AA99" s="371">
        <f>Z100</f>
        <v>6771990</v>
      </c>
      <c r="AB99" s="371">
        <f>AA100</f>
        <v>7027190</v>
      </c>
      <c r="AC99" s="362">
        <f>Q99</f>
        <v>4223490</v>
      </c>
      <c r="AD99" s="362"/>
      <c r="AE99" s="371">
        <f>AB100</f>
        <v>7282390</v>
      </c>
      <c r="AF99" s="371">
        <f>AE100</f>
        <v>7534090</v>
      </c>
      <c r="AG99" s="371">
        <f>AF100</f>
        <v>7789290</v>
      </c>
      <c r="AH99" s="371">
        <f>AG100</f>
        <v>8044490</v>
      </c>
      <c r="AI99" s="371">
        <f>AH100</f>
        <v>8299690</v>
      </c>
      <c r="AJ99" s="371">
        <f>AI100</f>
        <v>8554890</v>
      </c>
      <c r="AK99" s="371">
        <f>AJ100</f>
        <v>8810090</v>
      </c>
      <c r="AL99" s="371">
        <f>AK100</f>
        <v>9065290</v>
      </c>
      <c r="AM99" s="371">
        <f>AL100</f>
        <v>9320490</v>
      </c>
      <c r="AN99" s="371">
        <f>AM100</f>
        <v>9575690</v>
      </c>
      <c r="AO99" s="371">
        <f>AN100</f>
        <v>9830890</v>
      </c>
      <c r="AP99" s="371">
        <f>AO100</f>
        <v>10086090</v>
      </c>
      <c r="AQ99" s="362">
        <f>AE99</f>
        <v>7282390</v>
      </c>
      <c r="AR99" s="362"/>
      <c r="AS99" s="372">
        <f>O99</f>
        <v>0</v>
      </c>
      <c r="AT99" s="208"/>
    </row>
    <row r="100" ht="10.5" customHeight="1">
      <c r="A100" t="s" s="346">
        <v>120</v>
      </c>
      <c r="B100" t="s" s="341">
        <v>2</v>
      </c>
      <c r="C100" s="361">
        <f>C96+C97+C98+C99</f>
        <v>369762</v>
      </c>
      <c r="D100" s="361">
        <f>D96+D97+D98+D99</f>
        <v>506618</v>
      </c>
      <c r="E100" s="361">
        <f>E96+E97+E98+E99</f>
        <v>825406</v>
      </c>
      <c r="F100" s="361">
        <f>F96+F97+F98+F99</f>
        <v>1101730</v>
      </c>
      <c r="G100" s="361">
        <f>G96+G97+G98+G99</f>
        <v>1416930</v>
      </c>
      <c r="H100" s="361">
        <f>H96+H97+H98+H99</f>
        <v>1850236</v>
      </c>
      <c r="I100" s="361">
        <f>I96+I97+I98+I99</f>
        <v>2475068</v>
      </c>
      <c r="J100" s="361">
        <f>J96+J97+J98+J99</f>
        <v>3202690</v>
      </c>
      <c r="K100" s="361">
        <f>K96+K97+K98+K99</f>
        <v>3457890</v>
      </c>
      <c r="L100" s="361">
        <f>L96+L97+L98+L99</f>
        <v>3713090</v>
      </c>
      <c r="M100" s="361">
        <f>M96+M97+M98+M99</f>
        <v>3968290</v>
      </c>
      <c r="N100" s="361">
        <f>N96+N97+N98+N99</f>
        <v>4223490</v>
      </c>
      <c r="O100" s="362">
        <f>N100</f>
        <v>4223490</v>
      </c>
      <c r="P100" s="362"/>
      <c r="Q100" s="361">
        <f>Q96+Q97+Q98+Q99</f>
        <v>4475190</v>
      </c>
      <c r="R100" s="361">
        <f>R96+R97+R98+R99</f>
        <v>4730390</v>
      </c>
      <c r="S100" s="361">
        <f>S96+S97+S98+S99</f>
        <v>4985590</v>
      </c>
      <c r="T100" s="361">
        <f>T96+T97+T98+T99</f>
        <v>5240790</v>
      </c>
      <c r="U100" s="361">
        <f>U96+U97+U98+U99</f>
        <v>5495990</v>
      </c>
      <c r="V100" s="361">
        <f>V96+V97+V98+V99</f>
        <v>5751190</v>
      </c>
      <c r="W100" s="361">
        <f>W96+W97+W98+W99</f>
        <v>6006390</v>
      </c>
      <c r="X100" s="361">
        <f>X96+X97+X98+X99</f>
        <v>6261590</v>
      </c>
      <c r="Y100" s="361">
        <f>Y96+Y97+Y98+Y99</f>
        <v>6516790</v>
      </c>
      <c r="Z100" s="361">
        <f>Z96+Z97+Z98+Z99</f>
        <v>6771990</v>
      </c>
      <c r="AA100" s="361">
        <f>AA96+AA97+AA98+AA99</f>
        <v>7027190</v>
      </c>
      <c r="AB100" s="361">
        <f>AB96+AB97+AB98+AB99</f>
        <v>7282390</v>
      </c>
      <c r="AC100" s="362">
        <f>AB100</f>
        <v>7282390</v>
      </c>
      <c r="AD100" s="362"/>
      <c r="AE100" s="361">
        <f>AE96+AE97+AE98+AE99</f>
        <v>7534090</v>
      </c>
      <c r="AF100" s="361">
        <f>AF96+AF97+AF98+AF99</f>
        <v>7789290</v>
      </c>
      <c r="AG100" s="361">
        <f>AG96+AG97+AG98+AG99</f>
        <v>8044490</v>
      </c>
      <c r="AH100" s="361">
        <f>AH96+AH97+AH98+AH99</f>
        <v>8299690</v>
      </c>
      <c r="AI100" s="361">
        <f>AI96+AI97+AI98+AI99</f>
        <v>8554890</v>
      </c>
      <c r="AJ100" s="361">
        <f>AJ96+AJ97+AJ98+AJ99</f>
        <v>8810090</v>
      </c>
      <c r="AK100" s="361">
        <f>AK96+AK97+AK98+AK99</f>
        <v>9065290</v>
      </c>
      <c r="AL100" s="361">
        <f>AL96+AL97+AL98+AL99</f>
        <v>9320490</v>
      </c>
      <c r="AM100" s="361">
        <f>AM96+AM97+AM98+AM99</f>
        <v>9575690</v>
      </c>
      <c r="AN100" s="361">
        <f>AN96+AN97+AN98+AN99</f>
        <v>9830890</v>
      </c>
      <c r="AO100" s="361">
        <f>AO96+AO97+AO98+AO99</f>
        <v>10086090</v>
      </c>
      <c r="AP100" s="361">
        <f>AP96+AP97+AP98+AP99</f>
        <v>10341290</v>
      </c>
      <c r="AQ100" s="362">
        <f>AP100</f>
        <v>10341290</v>
      </c>
      <c r="AR100" s="362"/>
      <c r="AS100" s="363">
        <f>AQ100</f>
        <v>10341290</v>
      </c>
      <c r="AT100" s="199"/>
    </row>
    <row r="101" ht="10.5" customHeight="1">
      <c r="A101" s="373"/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6"/>
      <c r="P101" s="376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6"/>
      <c r="AD101" s="376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  <c r="AO101" s="375"/>
      <c r="AP101" s="375"/>
      <c r="AQ101" s="376"/>
      <c r="AR101" s="376"/>
      <c r="AS101" s="377"/>
      <c r="AT101" s="377"/>
    </row>
    <row r="102" ht="10.5" customHeight="1">
      <c r="A102" s="275"/>
      <c r="B102" s="276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83"/>
      <c r="P102" s="283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83"/>
      <c r="AD102" s="283"/>
      <c r="AE102" s="275"/>
      <c r="AF102" s="275"/>
      <c r="AG102" s="275"/>
      <c r="AH102" s="275"/>
      <c r="AI102" s="275"/>
      <c r="AJ102" s="275"/>
      <c r="AK102" s="275"/>
      <c r="AL102" s="275"/>
      <c r="AM102" s="275"/>
      <c r="AN102" s="275"/>
      <c r="AO102" s="275"/>
      <c r="AP102" s="275"/>
      <c r="AQ102" s="283"/>
      <c r="AR102" s="283"/>
      <c r="AS102" s="275"/>
      <c r="AT102" s="199"/>
    </row>
    <row r="103" ht="10.9" customHeight="1">
      <c r="A103" s="359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60"/>
      <c r="P103" s="360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60"/>
      <c r="AD103" s="360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60"/>
      <c r="AR103" s="360"/>
      <c r="AS103" s="359"/>
      <c r="AT103" s="199"/>
    </row>
    <row r="104" ht="11.1" customHeight="1">
      <c r="A104" t="s" s="219">
        <v>121</v>
      </c>
      <c r="B104" s="257"/>
      <c r="C104" t="s" s="230">
        <f t="shared" si="37"/>
        <v>47</v>
      </c>
      <c r="D104" t="s" s="230">
        <f>D$6</f>
        <v>50</v>
      </c>
      <c r="E104" t="s" s="230">
        <f>E$6</f>
        <v>52</v>
      </c>
      <c r="F104" t="s" s="230">
        <f>F$6</f>
        <v>57</v>
      </c>
      <c r="G104" t="s" s="230">
        <f>G$6</f>
        <v>58</v>
      </c>
      <c r="H104" t="s" s="230">
        <f>H$6</f>
        <v>60</v>
      </c>
      <c r="I104" t="s" s="230">
        <f>I$6</f>
        <v>61</v>
      </c>
      <c r="J104" t="s" s="230">
        <f>J$6</f>
        <v>62</v>
      </c>
      <c r="K104" t="s" s="230">
        <f>K$6</f>
        <v>64</v>
      </c>
      <c r="L104" t="s" s="230">
        <f>L$6</f>
        <v>65</v>
      </c>
      <c r="M104" t="s" s="230">
        <f>M$6</f>
        <v>66</v>
      </c>
      <c r="N104" t="s" s="230">
        <f>N$6</f>
        <v>67</v>
      </c>
      <c r="O104" s="378"/>
      <c r="P104" s="378"/>
      <c r="Q104" t="s" s="230">
        <f>Q$6</f>
        <v>47</v>
      </c>
      <c r="R104" t="s" s="230">
        <f>R$6</f>
        <v>50</v>
      </c>
      <c r="S104" t="s" s="230">
        <f>S$6</f>
        <v>52</v>
      </c>
      <c r="T104" t="s" s="230">
        <f>T$6</f>
        <v>57</v>
      </c>
      <c r="U104" t="s" s="230">
        <f>U$6</f>
        <v>58</v>
      </c>
      <c r="V104" t="s" s="230">
        <f>V$6</f>
        <v>60</v>
      </c>
      <c r="W104" t="s" s="230">
        <f>W$6</f>
        <v>61</v>
      </c>
      <c r="X104" t="s" s="230">
        <f>X$6</f>
        <v>62</v>
      </c>
      <c r="Y104" t="s" s="230">
        <f>Y$6</f>
        <v>64</v>
      </c>
      <c r="Z104" t="s" s="230">
        <f>Z$6</f>
        <v>65</v>
      </c>
      <c r="AA104" t="s" s="230">
        <f>AA$6</f>
        <v>66</v>
      </c>
      <c r="AB104" t="s" s="230">
        <f>AB$6</f>
        <v>67</v>
      </c>
      <c r="AC104" s="378"/>
      <c r="AD104" s="378"/>
      <c r="AE104" t="s" s="230">
        <f>AE$6</f>
        <v>47</v>
      </c>
      <c r="AF104" t="s" s="230">
        <f>AF$6</f>
        <v>50</v>
      </c>
      <c r="AG104" t="s" s="230">
        <f>AG$6</f>
        <v>52</v>
      </c>
      <c r="AH104" t="s" s="230">
        <f>AH$6</f>
        <v>57</v>
      </c>
      <c r="AI104" t="s" s="230">
        <f>AI$6</f>
        <v>58</v>
      </c>
      <c r="AJ104" t="s" s="230">
        <f>AJ$6</f>
        <v>60</v>
      </c>
      <c r="AK104" t="s" s="230">
        <f>AK$6</f>
        <v>61</v>
      </c>
      <c r="AL104" t="s" s="230">
        <f>AL$6</f>
        <v>62</v>
      </c>
      <c r="AM104" t="s" s="230">
        <f>AM$6</f>
        <v>64</v>
      </c>
      <c r="AN104" t="s" s="230">
        <f>AN$6</f>
        <v>65</v>
      </c>
      <c r="AO104" t="s" s="230">
        <f>AO$6</f>
        <v>66</v>
      </c>
      <c r="AP104" t="s" s="230">
        <f>AP$6</f>
        <v>67</v>
      </c>
      <c r="AQ104" s="378"/>
      <c r="AR104" s="378"/>
      <c r="AS104" s="257"/>
      <c r="AT104" s="207"/>
    </row>
    <row r="105" ht="14.1" customHeight="1">
      <c r="A105" s="379"/>
      <c r="B105" s="380"/>
      <c r="C105" s="381"/>
      <c r="D105" s="381"/>
      <c r="E105" s="381"/>
      <c r="F105" s="381"/>
      <c r="G105" s="381"/>
      <c r="H105" s="381"/>
      <c r="I105" s="262"/>
      <c r="J105" s="261"/>
      <c r="K105" s="261"/>
      <c r="L105" s="261"/>
      <c r="M105" s="261"/>
      <c r="N105" s="261"/>
      <c r="O105" s="339"/>
      <c r="P105" s="339"/>
      <c r="Q105" s="381"/>
      <c r="R105" s="381"/>
      <c r="S105" s="381"/>
      <c r="T105" s="381"/>
      <c r="U105" s="381"/>
      <c r="V105" s="381"/>
      <c r="W105" s="262"/>
      <c r="X105" s="261"/>
      <c r="Y105" s="261"/>
      <c r="Z105" s="261"/>
      <c r="AA105" s="261"/>
      <c r="AB105" s="261"/>
      <c r="AC105" s="339"/>
      <c r="AD105" s="339"/>
      <c r="AE105" s="381"/>
      <c r="AF105" s="381"/>
      <c r="AG105" s="381"/>
      <c r="AH105" s="381"/>
      <c r="AI105" s="381"/>
      <c r="AJ105" s="381"/>
      <c r="AK105" s="262"/>
      <c r="AL105" s="261"/>
      <c r="AM105" s="261"/>
      <c r="AN105" s="261"/>
      <c r="AO105" s="261"/>
      <c r="AP105" s="261"/>
      <c r="AQ105" s="339"/>
      <c r="AR105" s="339"/>
      <c r="AS105" s="382"/>
      <c r="AT105" s="199"/>
    </row>
    <row r="106" ht="10.5" customHeight="1">
      <c r="A106" t="s" s="364">
        <v>122</v>
      </c>
      <c r="B106" s="383"/>
      <c r="C106" s="384">
        <v>1</v>
      </c>
      <c r="D106" s="384">
        <v>1</v>
      </c>
      <c r="E106" s="384">
        <v>1</v>
      </c>
      <c r="F106" s="384">
        <v>1</v>
      </c>
      <c r="G106" s="384">
        <v>1</v>
      </c>
      <c r="H106" s="384">
        <v>1</v>
      </c>
      <c r="I106" s="384">
        <v>1</v>
      </c>
      <c r="J106" s="384">
        <v>1</v>
      </c>
      <c r="K106" s="384">
        <v>1</v>
      </c>
      <c r="L106" s="384">
        <v>1</v>
      </c>
      <c r="M106" s="384">
        <v>1</v>
      </c>
      <c r="N106" s="384">
        <v>1</v>
      </c>
      <c r="O106" s="385"/>
      <c r="P106" s="386"/>
      <c r="Q106" s="384">
        <v>1</v>
      </c>
      <c r="R106" s="384">
        <v>1</v>
      </c>
      <c r="S106" s="384">
        <v>1</v>
      </c>
      <c r="T106" s="384">
        <v>1</v>
      </c>
      <c r="U106" s="384">
        <v>1</v>
      </c>
      <c r="V106" s="384">
        <v>1</v>
      </c>
      <c r="W106" s="384">
        <v>1</v>
      </c>
      <c r="X106" s="384">
        <v>1</v>
      </c>
      <c r="Y106" s="384">
        <v>1</v>
      </c>
      <c r="Z106" s="384">
        <v>1</v>
      </c>
      <c r="AA106" s="384">
        <v>1</v>
      </c>
      <c r="AB106" s="384">
        <v>1</v>
      </c>
      <c r="AC106" s="385"/>
      <c r="AD106" s="386"/>
      <c r="AE106" s="384">
        <v>1</v>
      </c>
      <c r="AF106" s="384">
        <v>1</v>
      </c>
      <c r="AG106" s="384">
        <v>1</v>
      </c>
      <c r="AH106" s="384">
        <v>1</v>
      </c>
      <c r="AI106" s="384">
        <v>1</v>
      </c>
      <c r="AJ106" s="384">
        <v>1</v>
      </c>
      <c r="AK106" s="384">
        <v>1</v>
      </c>
      <c r="AL106" s="384">
        <v>1</v>
      </c>
      <c r="AM106" s="384">
        <v>1</v>
      </c>
      <c r="AN106" s="384">
        <v>1</v>
      </c>
      <c r="AO106" s="384">
        <v>1</v>
      </c>
      <c r="AP106" s="384">
        <v>1</v>
      </c>
      <c r="AQ106" s="385"/>
      <c r="AR106" s="387"/>
      <c r="AS106" s="388"/>
      <c r="AT106" s="199"/>
    </row>
    <row r="107" ht="10.5" customHeight="1">
      <c r="A107" t="s" s="233">
        <v>123</v>
      </c>
      <c r="B107" s="389"/>
      <c r="C107" s="371">
        <f>B107+SUM(C96:C98)*C106</f>
        <v>369762</v>
      </c>
      <c r="D107" s="371">
        <f>C107+SUM(D96:D98)*D106</f>
        <v>506618</v>
      </c>
      <c r="E107" s="371">
        <f>D107+SUM(E96:E98)*E106</f>
        <v>825406</v>
      </c>
      <c r="F107" s="371">
        <f>E107+SUM(F96:F98)*F106</f>
        <v>1101730</v>
      </c>
      <c r="G107" s="371">
        <f>F107+SUM(G96:G98)*G106</f>
        <v>1416930</v>
      </c>
      <c r="H107" s="371">
        <f>G107+SUM(H96:H98)*H106</f>
        <v>1850236</v>
      </c>
      <c r="I107" s="371">
        <f>H107+SUM(I96:I98)*I106</f>
        <v>2475068</v>
      </c>
      <c r="J107" s="371">
        <f>I107+SUM(J96:J98)*J106</f>
        <v>3202690</v>
      </c>
      <c r="K107" s="371">
        <f>J107+SUM(K96:K98)*K106</f>
        <v>3457890</v>
      </c>
      <c r="L107" s="371">
        <f>K107+SUM(L96:L98)*L106</f>
        <v>3713090</v>
      </c>
      <c r="M107" s="371">
        <f>L107+SUM(M96:M98)*M106</f>
        <v>3968290</v>
      </c>
      <c r="N107" s="371">
        <f>M107+SUM(N96:N98)*N106</f>
        <v>4223490</v>
      </c>
      <c r="O107" s="362"/>
      <c r="P107" s="362"/>
      <c r="Q107" s="371">
        <f>N107+SUM(Q96:Q98)*Q106</f>
        <v>4475190</v>
      </c>
      <c r="R107" s="371">
        <f>Q107+SUM(R96:R98)*R106</f>
        <v>4730390</v>
      </c>
      <c r="S107" s="371">
        <f>R107+SUM(S96:S98)*S106</f>
        <v>4985590</v>
      </c>
      <c r="T107" s="371">
        <f>S107+SUM(T96:T98)*T106</f>
        <v>5240790</v>
      </c>
      <c r="U107" s="371">
        <f>T107+SUM(U96:U98)*U106</f>
        <v>5495990</v>
      </c>
      <c r="V107" s="371">
        <f>U107+SUM(V96:V98)*V106</f>
        <v>5751190</v>
      </c>
      <c r="W107" s="371">
        <f>V107+SUM(W96:W98)*W106</f>
        <v>6006390</v>
      </c>
      <c r="X107" s="371">
        <f>W107+SUM(X96:X98)*X106</f>
        <v>6261590</v>
      </c>
      <c r="Y107" s="371">
        <f>X107+SUM(Y96:Y98)*Y106</f>
        <v>6516790</v>
      </c>
      <c r="Z107" s="371">
        <f>Y107+SUM(Z96:Z98)*Z106</f>
        <v>6771990</v>
      </c>
      <c r="AA107" s="371">
        <f>Z107+SUM(AA96:AA98)*AA106</f>
        <v>7027190</v>
      </c>
      <c r="AB107" s="371">
        <f>AA107+SUM(AB96:AB98)*AB106</f>
        <v>7282390</v>
      </c>
      <c r="AC107" s="362"/>
      <c r="AD107" s="362"/>
      <c r="AE107" s="371">
        <f>AB107+SUM(AE96:AE98)*AE106</f>
        <v>7534090</v>
      </c>
      <c r="AF107" s="371">
        <f>AE107+SUM(AF96:AF98)*AF106</f>
        <v>7789290</v>
      </c>
      <c r="AG107" s="371">
        <f>AF107+SUM(AG96:AG98)*AG106</f>
        <v>8044490</v>
      </c>
      <c r="AH107" s="371">
        <f>AG107+SUM(AH96:AH98)*AH106</f>
        <v>8299690</v>
      </c>
      <c r="AI107" s="371">
        <f>AH107+SUM(AI96:AI98)*AI106</f>
        <v>8554890</v>
      </c>
      <c r="AJ107" s="371">
        <f>AI107+SUM(AJ96:AJ98)*AJ106</f>
        <v>8810090</v>
      </c>
      <c r="AK107" s="371">
        <f>AJ107+SUM(AK96:AK98)*AK106</f>
        <v>9065290</v>
      </c>
      <c r="AL107" s="371">
        <f>AK107+SUM(AL96:AL98)*AL106</f>
        <v>9320490</v>
      </c>
      <c r="AM107" s="371">
        <f>AL107+SUM(AM96:AM98)*AM106</f>
        <v>9575690</v>
      </c>
      <c r="AN107" s="371">
        <f>AM107+SUM(AN96:AN98)*AN106</f>
        <v>9830890</v>
      </c>
      <c r="AO107" s="371">
        <f>AN107+SUM(AO96:AO98)*AO106</f>
        <v>10086090</v>
      </c>
      <c r="AP107" s="371">
        <f>AO107+SUM(AP96:AP98)*AP106</f>
        <v>10341290</v>
      </c>
      <c r="AQ107" s="376"/>
      <c r="AR107" s="376"/>
      <c r="AS107" s="362"/>
      <c r="AT107" s="199"/>
    </row>
    <row r="108" ht="10.5" customHeight="1">
      <c r="A108" s="390"/>
      <c r="B108" s="391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6"/>
      <c r="P108" s="376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6"/>
      <c r="AD108" s="376"/>
      <c r="AE108" s="375"/>
      <c r="AF108" s="375"/>
      <c r="AG108" s="375"/>
      <c r="AH108" s="375"/>
      <c r="AI108" s="375"/>
      <c r="AJ108" s="375"/>
      <c r="AK108" s="375"/>
      <c r="AL108" s="375"/>
      <c r="AM108" s="375"/>
      <c r="AN108" s="375"/>
      <c r="AO108" s="375"/>
      <c r="AP108" s="375"/>
      <c r="AQ108" s="376"/>
      <c r="AR108" s="376"/>
      <c r="AS108" s="377"/>
      <c r="AT108" s="199"/>
    </row>
    <row r="109" ht="10.5" customHeight="1">
      <c r="A109" t="s" s="392">
        <v>124</v>
      </c>
      <c r="B109" s="393">
        <f>AP107+AS97</f>
        <v>7646290</v>
      </c>
      <c r="C109" s="394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6"/>
      <c r="P109" s="376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6"/>
      <c r="AD109" s="376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6"/>
      <c r="AR109" s="376"/>
      <c r="AS109" s="377"/>
      <c r="AT109" s="199"/>
    </row>
    <row r="110" ht="10.5" customHeight="1">
      <c r="A110" t="s" s="392">
        <v>125</v>
      </c>
      <c r="B110" s="393">
        <f>AP107/AS33</f>
        <v>3.66972675656494</v>
      </c>
      <c r="C110" s="394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6"/>
      <c r="P110" s="376"/>
      <c r="Q110" s="39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6"/>
      <c r="AD110" s="376"/>
      <c r="AE110" s="39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6"/>
      <c r="AR110" s="376"/>
      <c r="AS110" s="377"/>
      <c r="AT110" s="199"/>
    </row>
    <row r="111" ht="10.5" customHeight="1">
      <c r="A111" t="s" s="392">
        <v>82</v>
      </c>
      <c r="B111" s="396">
        <f>IF(AS114&lt;36,AS114+1,-AS87/AR88+37)</f>
        <v>10</v>
      </c>
      <c r="C111" s="394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6"/>
      <c r="P111" s="376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6"/>
      <c r="AD111" s="376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6"/>
      <c r="AR111" s="376"/>
      <c r="AS111" s="377"/>
      <c r="AT111" s="199"/>
    </row>
    <row r="112" ht="10.5" customHeight="1">
      <c r="A112" t="s" s="392">
        <v>126</v>
      </c>
      <c r="B112" s="396">
        <f>IF(AS115&lt;36,AS115+1,-AS87/AR88+37)</f>
        <v>1</v>
      </c>
      <c r="C112" s="397"/>
      <c r="D112" s="398"/>
      <c r="E112" s="375"/>
      <c r="F112" s="375"/>
      <c r="G112" s="375"/>
      <c r="H112" s="398"/>
      <c r="I112" s="398"/>
      <c r="J112" s="398"/>
      <c r="K112" s="398"/>
      <c r="L112" s="398"/>
      <c r="M112" s="398"/>
      <c r="N112" s="398"/>
      <c r="O112" s="399"/>
      <c r="P112" s="399"/>
      <c r="Q112" s="398"/>
      <c r="R112" s="398"/>
      <c r="S112" s="375"/>
      <c r="T112" s="375"/>
      <c r="U112" s="375"/>
      <c r="V112" s="398"/>
      <c r="W112" s="398"/>
      <c r="X112" s="398"/>
      <c r="Y112" s="398"/>
      <c r="Z112" s="398"/>
      <c r="AA112" s="398"/>
      <c r="AB112" s="398"/>
      <c r="AC112" s="399"/>
      <c r="AD112" s="399"/>
      <c r="AE112" s="398"/>
      <c r="AF112" s="398"/>
      <c r="AG112" s="375"/>
      <c r="AH112" s="375"/>
      <c r="AI112" s="375"/>
      <c r="AJ112" s="398"/>
      <c r="AK112" s="398"/>
      <c r="AL112" s="398"/>
      <c r="AM112" s="398"/>
      <c r="AN112" s="398"/>
      <c r="AO112" s="398"/>
      <c r="AP112" s="398"/>
      <c r="AQ112" s="399"/>
      <c r="AR112" s="399"/>
      <c r="AS112" s="398"/>
      <c r="AT112" s="199"/>
    </row>
    <row r="113" ht="10.5" customHeight="1">
      <c r="A113" s="199"/>
      <c r="B113" s="400"/>
      <c r="C113" s="401"/>
      <c r="D113" s="199"/>
      <c r="E113" s="402"/>
      <c r="F113" s="199"/>
      <c r="G113" s="199"/>
      <c r="H113" s="199"/>
      <c r="I113" s="199"/>
      <c r="J113" s="199"/>
      <c r="K113" s="199"/>
      <c r="L113" s="199"/>
      <c r="M113" s="199"/>
      <c r="N113" s="199"/>
      <c r="O113" s="403"/>
      <c r="P113" s="403"/>
      <c r="Q113" s="401"/>
      <c r="R113" s="199"/>
      <c r="S113" s="402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403"/>
      <c r="AD113" s="403"/>
      <c r="AE113" s="401"/>
      <c r="AF113" s="199"/>
      <c r="AG113" s="402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403"/>
      <c r="AR113" s="403"/>
      <c r="AS113" s="199"/>
      <c r="AT113" s="199"/>
    </row>
    <row r="114" ht="10.5" customHeight="1" hidden="1">
      <c r="A114" s="199"/>
      <c r="B114" t="s" s="404">
        <v>127</v>
      </c>
      <c r="C114" s="404">
        <f>IF(C89&gt;0,0,1)</f>
        <v>1</v>
      </c>
      <c r="D114" s="404">
        <f>IF(D89&gt;0,0,1)</f>
        <v>1</v>
      </c>
      <c r="E114" s="404">
        <f>IF(E89&gt;0,0,1)</f>
        <v>1</v>
      </c>
      <c r="F114" s="404">
        <f>IF(F89&gt;0,0,1)</f>
        <v>1</v>
      </c>
      <c r="G114" s="404">
        <f>IF(G89&gt;0,0,1)</f>
        <v>1</v>
      </c>
      <c r="H114" s="404">
        <f>IF(H89&gt;0,0,1)</f>
        <v>1</v>
      </c>
      <c r="I114" s="404">
        <f>IF(I89&gt;0,0,1)</f>
        <v>1</v>
      </c>
      <c r="J114" s="404">
        <f>IF(J89&gt;0,0,1)</f>
        <v>1</v>
      </c>
      <c r="K114" s="404">
        <f>IF(K89&gt;0,0,1)</f>
        <v>1</v>
      </c>
      <c r="L114" s="404">
        <f>IF(L89&gt;0,0,1)</f>
        <v>0</v>
      </c>
      <c r="M114" s="404">
        <f>IF(M89&gt;0,0,1)</f>
        <v>0</v>
      </c>
      <c r="N114" s="404">
        <f>IF(N89&gt;0,0,1)</f>
        <v>0</v>
      </c>
      <c r="O114" s="405"/>
      <c r="P114" s="405"/>
      <c r="Q114" s="404">
        <f>IF(Q89&gt;0,0,1)</f>
        <v>0</v>
      </c>
      <c r="R114" s="404">
        <f>IF(R89&gt;0,0,1)</f>
        <v>0</v>
      </c>
      <c r="S114" s="404">
        <f>IF(S89&gt;0,0,1)</f>
        <v>0</v>
      </c>
      <c r="T114" s="404">
        <f>IF(T89&gt;0,0,1)</f>
        <v>0</v>
      </c>
      <c r="U114" s="404">
        <f>IF(U89&gt;0,0,1)</f>
        <v>0</v>
      </c>
      <c r="V114" s="404">
        <f>IF(V89&gt;0,0,1)</f>
        <v>0</v>
      </c>
      <c r="W114" s="404">
        <f>IF(W89&gt;0,0,1)</f>
        <v>0</v>
      </c>
      <c r="X114" s="404">
        <f>IF(X89&gt;0,0,1)</f>
        <v>0</v>
      </c>
      <c r="Y114" s="404">
        <f>IF(Y89&gt;0,0,1)</f>
        <v>0</v>
      </c>
      <c r="Z114" s="404">
        <f>IF(Z89&gt;0,0,1)</f>
        <v>0</v>
      </c>
      <c r="AA114" s="404">
        <f>IF(AA89&gt;0,0,1)</f>
        <v>0</v>
      </c>
      <c r="AB114" s="404">
        <f>IF(AB89&gt;0,0,1)</f>
        <v>0</v>
      </c>
      <c r="AC114" s="405"/>
      <c r="AD114" s="405"/>
      <c r="AE114" s="404">
        <f>IF(AE89&gt;0,0,1)</f>
        <v>0</v>
      </c>
      <c r="AF114" s="404">
        <f>IF(AF89&gt;0,0,1)</f>
        <v>0</v>
      </c>
      <c r="AG114" s="404">
        <f>IF(AG89&gt;0,0,1)</f>
        <v>0</v>
      </c>
      <c r="AH114" s="404">
        <f>IF(AH89&gt;0,0,1)</f>
        <v>0</v>
      </c>
      <c r="AI114" s="404">
        <f>IF(AI89&gt;0,0,1)</f>
        <v>0</v>
      </c>
      <c r="AJ114" s="404">
        <f>IF(AJ89&gt;0,0,1)</f>
        <v>0</v>
      </c>
      <c r="AK114" s="404">
        <f>IF(AK89&gt;0,0,1)</f>
        <v>0</v>
      </c>
      <c r="AL114" s="404">
        <f>IF(AL89&gt;0,0,1)</f>
        <v>0</v>
      </c>
      <c r="AM114" s="404">
        <f>IF(AM89&gt;0,0,1)</f>
        <v>0</v>
      </c>
      <c r="AN114" s="404">
        <f>IF(AN89&gt;0,0,1)</f>
        <v>0</v>
      </c>
      <c r="AO114" s="404">
        <f>IF(AO89&gt;0,0,1)</f>
        <v>0</v>
      </c>
      <c r="AP114" s="404">
        <f>IF(AP89&gt;0,0,1)</f>
        <v>0</v>
      </c>
      <c r="AQ114" s="405"/>
      <c r="AR114" s="405"/>
      <c r="AS114" s="404">
        <f>SUM(C114:AP114)</f>
        <v>9</v>
      </c>
      <c r="AT114" s="199"/>
    </row>
    <row r="115" ht="10.15" customHeight="1" hidden="1">
      <c r="A115" s="199"/>
      <c r="B115" t="s" s="404">
        <v>128</v>
      </c>
      <c r="C115" s="404">
        <f>IF(C88&gt;0,0,1)</f>
        <v>0</v>
      </c>
      <c r="D115" s="404">
        <f>IF(D88+C88&gt;0,0,1)</f>
        <v>0</v>
      </c>
      <c r="E115" s="404">
        <f>IF(E88+D88&gt;0,0,1)</f>
        <v>0</v>
      </c>
      <c r="F115" s="404">
        <f>IF(F88+E88&gt;0,0,1)</f>
        <v>0</v>
      </c>
      <c r="G115" s="404">
        <f>IF(G88+F88&gt;0,0,1)</f>
        <v>0</v>
      </c>
      <c r="H115" s="404">
        <f>IF(H88+G88&gt;0,0,1)</f>
        <v>0</v>
      </c>
      <c r="I115" s="404">
        <f>IF(I88+H88&gt;0,0,1)</f>
        <v>0</v>
      </c>
      <c r="J115" s="404">
        <f>IF(J88+I88&gt;0,0,1)</f>
        <v>0</v>
      </c>
      <c r="K115" s="404">
        <f>IF(K88+J88&gt;0,0,1)</f>
        <v>0</v>
      </c>
      <c r="L115" s="404">
        <f>IF(L88+K88&gt;0,0,1)</f>
        <v>0</v>
      </c>
      <c r="M115" s="404">
        <f>IF(M88+L88&gt;0,0,1)</f>
        <v>0</v>
      </c>
      <c r="N115" s="404">
        <f>IF(N88+M88&gt;0,0,1)</f>
        <v>0</v>
      </c>
      <c r="O115" s="199"/>
      <c r="P115" s="199"/>
      <c r="Q115" s="404">
        <f>IF(Q88+N88&gt;0,0,1)</f>
        <v>0</v>
      </c>
      <c r="R115" s="404">
        <f>IF(R88+Q88&gt;0,0,1)</f>
        <v>0</v>
      </c>
      <c r="S115" s="404">
        <f>IF(S88+R88&gt;0,0,1)</f>
        <v>0</v>
      </c>
      <c r="T115" s="404">
        <f>IF(T88+S88&gt;0,0,1)</f>
        <v>0</v>
      </c>
      <c r="U115" s="404">
        <f>IF(U88+T88&gt;0,0,1)</f>
        <v>0</v>
      </c>
      <c r="V115" s="404">
        <f>IF(V88+U88&gt;0,0,1)</f>
        <v>0</v>
      </c>
      <c r="W115" s="404">
        <f>IF(W88+V88&gt;0,0,1)</f>
        <v>0</v>
      </c>
      <c r="X115" s="404">
        <f>IF(X88+W88&gt;0,0,1)</f>
        <v>0</v>
      </c>
      <c r="Y115" s="404">
        <f>IF(Y88+X88&gt;0,0,1)</f>
        <v>0</v>
      </c>
      <c r="Z115" s="404">
        <f>IF(Z88+Y88&gt;0,0,1)</f>
        <v>0</v>
      </c>
      <c r="AA115" s="404">
        <f>IF(AA88+Z88&gt;0,0,1)</f>
        <v>0</v>
      </c>
      <c r="AB115" s="404">
        <f>IF(AB88+AA88&gt;0,0,1)</f>
        <v>0</v>
      </c>
      <c r="AC115" s="199"/>
      <c r="AD115" s="199"/>
      <c r="AE115" s="404">
        <f>IF(AE88+AB88&gt;0,0,1)</f>
        <v>0</v>
      </c>
      <c r="AF115" s="404">
        <f>IF(AF88+AE88&gt;0,0,1)</f>
        <v>0</v>
      </c>
      <c r="AG115" s="404">
        <f>IF(AG88+AF88&gt;0,0,1)</f>
        <v>0</v>
      </c>
      <c r="AH115" s="404">
        <f>IF(AH88+AG88&gt;0,0,1)</f>
        <v>0</v>
      </c>
      <c r="AI115" s="404">
        <f>IF(AI88+AH88&gt;0,0,1)</f>
        <v>0</v>
      </c>
      <c r="AJ115" s="404">
        <f>IF(AJ88+AI88&gt;0,0,1)</f>
        <v>0</v>
      </c>
      <c r="AK115" s="404">
        <f>IF(AK88+AJ88&gt;0,0,1)</f>
        <v>0</v>
      </c>
      <c r="AL115" s="404">
        <f>IF(AL88+AK88&gt;0,0,1)</f>
        <v>0</v>
      </c>
      <c r="AM115" s="404">
        <f>IF(AM88+AL88&gt;0,0,1)</f>
        <v>0</v>
      </c>
      <c r="AN115" s="404">
        <f>IF(AN88+AM88&gt;0,0,1)</f>
        <v>0</v>
      </c>
      <c r="AO115" s="404">
        <f>IF(AO88+AN88&gt;0,0,1)</f>
        <v>0</v>
      </c>
      <c r="AP115" s="404">
        <f>IF(AP88+AO88&gt;0,0,1)</f>
        <v>0</v>
      </c>
      <c r="AQ115" s="199"/>
      <c r="AR115" s="199"/>
      <c r="AS115" s="404">
        <f>SUM(C115:AP115)</f>
        <v>0</v>
      </c>
      <c r="AT115" s="199"/>
    </row>
    <row r="116" ht="10.5" customHeight="1">
      <c r="A116" s="199"/>
      <c r="B116" s="395"/>
      <c r="C116" s="395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403"/>
      <c r="P116" s="403"/>
      <c r="Q116" s="395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403"/>
      <c r="AD116" s="403"/>
      <c r="AE116" s="395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403"/>
      <c r="AR116" s="403"/>
      <c r="AS116" s="199"/>
      <c r="AT116" s="199"/>
    </row>
    <row r="117" ht="10.5" customHeight="1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403"/>
      <c r="P117" s="403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403"/>
      <c r="AD117" s="403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403"/>
      <c r="AR117" s="403"/>
      <c r="AS117" s="199"/>
      <c r="AT117" s="199"/>
    </row>
    <row r="118" ht="10.5" customHeight="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403"/>
      <c r="P118" s="403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403"/>
      <c r="AD118" s="403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403"/>
      <c r="AR118" s="403"/>
      <c r="AS118" s="199"/>
      <c r="AT118" s="199"/>
    </row>
    <row r="119" ht="14.1" customHeight="1">
      <c r="A119" s="395"/>
      <c r="B119" s="395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406"/>
      <c r="P119" s="406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406"/>
      <c r="AD119" s="406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406"/>
      <c r="AR119" s="406"/>
      <c r="AS119" s="199"/>
      <c r="AT119" s="199"/>
    </row>
    <row r="120" ht="14.1" customHeight="1">
      <c r="A120" s="395"/>
      <c r="B120" s="395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406"/>
      <c r="P120" s="406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406"/>
      <c r="AD120" s="406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406"/>
      <c r="AR120" s="406"/>
      <c r="AS120" s="199"/>
      <c r="AT120" s="199"/>
    </row>
    <row r="121" ht="14.1" customHeight="1">
      <c r="A121" s="395"/>
      <c r="B121" s="395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406"/>
      <c r="P121" s="406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406"/>
      <c r="AD121" s="406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406"/>
      <c r="AR121" s="406"/>
      <c r="AS121" s="199"/>
      <c r="AT121" s="199"/>
    </row>
    <row r="122" ht="14.1" customHeight="1">
      <c r="A122" s="395"/>
      <c r="B122" s="395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406"/>
      <c r="P122" s="406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406"/>
      <c r="AD122" s="406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406"/>
      <c r="AR122" s="406"/>
      <c r="AS122" s="199"/>
      <c r="AT122" s="199"/>
    </row>
    <row r="123" ht="14.1" customHeight="1">
      <c r="A123" s="395"/>
      <c r="B123" s="395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406"/>
      <c r="P123" s="406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406"/>
      <c r="AD123" s="406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406"/>
      <c r="AR123" s="406"/>
      <c r="AS123" s="199"/>
      <c r="AT123" s="199"/>
    </row>
    <row r="124" ht="14.1" customHeight="1">
      <c r="A124" s="395"/>
      <c r="B124" s="395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406"/>
      <c r="P124" s="406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406"/>
      <c r="AD124" s="406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406"/>
      <c r="AR124" s="406"/>
      <c r="AS124" s="199"/>
      <c r="AT124" s="199"/>
    </row>
    <row r="125" ht="14.1" customHeight="1">
      <c r="A125" s="395"/>
      <c r="B125" s="395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406"/>
      <c r="P125" s="406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406"/>
      <c r="AD125" s="406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406"/>
      <c r="AR125" s="406"/>
      <c r="AS125" s="199"/>
      <c r="AT125" s="199"/>
    </row>
  </sheetData>
  <mergeCells count="8">
    <mergeCell ref="C5:P5"/>
    <mergeCell ref="C13:P13"/>
    <mergeCell ref="Q5:AD5"/>
    <mergeCell ref="AE5:AR5"/>
    <mergeCell ref="AE13:AR13"/>
    <mergeCell ref="A1:B1"/>
    <mergeCell ref="Q13:AD13"/>
    <mergeCell ref="AS13:AS14"/>
  </mergeCells>
  <conditionalFormatting sqref="C7:AR10">
    <cfRule type="cellIs" dxfId="0" priority="1" operator="lessThan" stopIfTrue="1">
      <formula>1</formula>
    </cfRule>
    <cfRule type="cellIs" dxfId="1" priority="2" operator="greaterThan" stopIfTrue="1">
      <formula>1</formula>
    </cfRule>
  </conditionalFormatting>
  <pageMargins left="0.75" right="0.75" top="1" bottom="1" header="0.5" footer="0.5"/>
  <pageSetup firstPageNumber="1" fitToHeight="1" fitToWidth="1" scale="56" useFirstPageNumber="0" orientation="landscape" pageOrder="downThenOver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