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635" yWindow="600" windowWidth="16650" windowHeight="11475" tabRatio="901"/>
  </bookViews>
  <sheets>
    <sheet name="Финансовая модель" sheetId="1" r:id="rId1"/>
    <sheet name="Финансовые результаты" sheetId="2" r:id="rId2"/>
    <sheet name="Точка безубыточности" sheetId="3" r:id="rId3"/>
  </sheets>
  <definedNames>
    <definedName name="Аренда">#REF!</definedName>
    <definedName name="ВидРазмещения">#REF!</definedName>
    <definedName name="Коэфф">#REF!</definedName>
    <definedName name="Коэфф2">#REF!</definedName>
    <definedName name="Коэффициент">#REF!</definedName>
    <definedName name="Магазин">#REF!</definedName>
    <definedName name="Ортопед">#REF!</definedName>
    <definedName name="Ответы">#REF!</definedName>
    <definedName name="Пакеты">#REF!</definedName>
    <definedName name="Размещение">#REF!</definedName>
    <definedName name="Реклама">#REF!</definedName>
    <definedName name="Терапия">#REF!</definedName>
    <definedName name="Хирург">#REF!</definedName>
    <definedName name="Юр">#REF!</definedName>
  </definedNames>
  <calcPr calcId="125725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B3" i="2" s="1"/>
  <c r="AN14" i="1"/>
  <c r="L8" i="3" s="1"/>
  <c r="I8" s="1"/>
  <c r="I9" s="1"/>
  <c r="D3"/>
  <c r="E3"/>
  <c r="F3"/>
  <c r="G3"/>
  <c r="H3"/>
  <c r="I3"/>
  <c r="J3"/>
  <c r="K3"/>
  <c r="D18" i="1"/>
  <c r="D23" s="1"/>
  <c r="E18"/>
  <c r="E25" s="1"/>
  <c r="F18"/>
  <c r="F23" s="1"/>
  <c r="F24"/>
  <c r="G18"/>
  <c r="G23" s="1"/>
  <c r="G25"/>
  <c r="H18"/>
  <c r="H25" s="1"/>
  <c r="H24"/>
  <c r="I18"/>
  <c r="I19" s="1"/>
  <c r="J18"/>
  <c r="J24" s="1"/>
  <c r="K18"/>
  <c r="K23"/>
  <c r="L18"/>
  <c r="L23" s="1"/>
  <c r="M18"/>
  <c r="M19" s="1"/>
  <c r="M17" s="1"/>
  <c r="N18"/>
  <c r="O18"/>
  <c r="O25" s="1"/>
  <c r="P18"/>
  <c r="P25" s="1"/>
  <c r="P23"/>
  <c r="P24"/>
  <c r="Q18"/>
  <c r="Q24" s="1"/>
  <c r="R18"/>
  <c r="R19" s="1"/>
  <c r="R17" s="1"/>
  <c r="S18"/>
  <c r="S24" s="1"/>
  <c r="T18"/>
  <c r="T25"/>
  <c r="U18"/>
  <c r="U19" s="1"/>
  <c r="U17" s="1"/>
  <c r="V18"/>
  <c r="V25" s="1"/>
  <c r="W18"/>
  <c r="W24" s="1"/>
  <c r="X18"/>
  <c r="X24" s="1"/>
  <c r="X23"/>
  <c r="X25"/>
  <c r="Y18"/>
  <c r="Y24" s="1"/>
  <c r="Y25"/>
  <c r="Z18"/>
  <c r="AA18"/>
  <c r="AA25" s="1"/>
  <c r="AA22" s="1"/>
  <c r="AA24"/>
  <c r="AB18"/>
  <c r="AB19" s="1"/>
  <c r="AB17" s="1"/>
  <c r="AC18"/>
  <c r="AC25"/>
  <c r="AD18"/>
  <c r="AE18"/>
  <c r="AE23" s="1"/>
  <c r="AF18"/>
  <c r="AF24" s="1"/>
  <c r="AG18"/>
  <c r="AG24" s="1"/>
  <c r="AH18"/>
  <c r="AH19" s="1"/>
  <c r="AI18"/>
  <c r="AI25" s="1"/>
  <c r="AJ18"/>
  <c r="AJ25" s="1"/>
  <c r="AK18"/>
  <c r="AK19" s="1"/>
  <c r="AK17" s="1"/>
  <c r="AK34" s="1"/>
  <c r="AL18"/>
  <c r="AL19" s="1"/>
  <c r="AL17" s="1"/>
  <c r="AM18"/>
  <c r="AM24"/>
  <c r="E29"/>
  <c r="F29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G19"/>
  <c r="G17"/>
  <c r="J19"/>
  <c r="P19"/>
  <c r="P17" s="1"/>
  <c r="X19"/>
  <c r="X17" s="1"/>
  <c r="Y19"/>
  <c r="Y17" s="1"/>
  <c r="Y34" s="1"/>
  <c r="AA19"/>
  <c r="AA17" s="1"/>
  <c r="L3" i="3"/>
  <c r="AC19" i="1"/>
  <c r="AC17"/>
  <c r="AM25"/>
  <c r="AC23"/>
  <c r="AC24"/>
  <c r="M23"/>
  <c r="I25"/>
  <c r="W19"/>
  <c r="T19"/>
  <c r="F19"/>
  <c r="D19"/>
  <c r="D17" s="1"/>
  <c r="AK24"/>
  <c r="T24"/>
  <c r="M24"/>
  <c r="T23"/>
  <c r="T22"/>
  <c r="AM19"/>
  <c r="AM17" s="1"/>
  <c r="T17"/>
  <c r="T34" s="1"/>
  <c r="AN33"/>
  <c r="AN32"/>
  <c r="AD23"/>
  <c r="AM23"/>
  <c r="AM22" s="1"/>
  <c r="AA23"/>
  <c r="V24"/>
  <c r="S23"/>
  <c r="N24"/>
  <c r="K24"/>
  <c r="L24"/>
  <c r="L19"/>
  <c r="K25"/>
  <c r="K19"/>
  <c r="K17"/>
  <c r="K34" s="1"/>
  <c r="H23"/>
  <c r="H19"/>
  <c r="H17" s="1"/>
  <c r="E23"/>
  <c r="G34"/>
  <c r="AE25" l="1"/>
  <c r="AG23"/>
  <c r="AG22" s="1"/>
  <c r="AG26" s="1"/>
  <c r="AG27" s="1"/>
  <c r="AE19"/>
  <c r="AE17" s="1"/>
  <c r="AE34" s="1"/>
  <c r="O19"/>
  <c r="O17" s="1"/>
  <c r="O34" s="1"/>
  <c r="M22"/>
  <c r="M25"/>
  <c r="H22"/>
  <c r="H26" s="1"/>
  <c r="H27" s="1"/>
  <c r="H34"/>
  <c r="F25"/>
  <c r="F22" s="1"/>
  <c r="AF19"/>
  <c r="AF17" s="1"/>
  <c r="T26"/>
  <c r="T27" s="1"/>
  <c r="W23"/>
  <c r="AH24"/>
  <c r="AH23"/>
  <c r="AK23"/>
  <c r="AK22" s="1"/>
  <c r="AK26" s="1"/>
  <c r="AK27" s="1"/>
  <c r="AG19"/>
  <c r="AG17" s="1"/>
  <c r="V19"/>
  <c r="V17" s="1"/>
  <c r="V26" s="1"/>
  <c r="V27" s="1"/>
  <c r="AK25"/>
  <c r="AH25"/>
  <c r="AG25"/>
  <c r="AE24"/>
  <c r="AE22" s="1"/>
  <c r="X22"/>
  <c r="V23"/>
  <c r="V22" s="1"/>
  <c r="AH17"/>
  <c r="AH34" s="1"/>
  <c r="AB24"/>
  <c r="AF25"/>
  <c r="Y23"/>
  <c r="Y22" s="1"/>
  <c r="S25"/>
  <c r="S22" s="1"/>
  <c r="S19"/>
  <c r="S17" s="1"/>
  <c r="S26" s="1"/>
  <c r="S27" s="1"/>
  <c r="Q19"/>
  <c r="Q17" s="1"/>
  <c r="G24"/>
  <c r="G22" s="1"/>
  <c r="G26" s="1"/>
  <c r="G27" s="1"/>
  <c r="F17"/>
  <c r="E19"/>
  <c r="E17" s="1"/>
  <c r="E34" s="1"/>
  <c r="D34"/>
  <c r="D31"/>
  <c r="E31" s="1"/>
  <c r="F31" s="1"/>
  <c r="G31" s="1"/>
  <c r="D30"/>
  <c r="E30" s="1"/>
  <c r="F30" s="1"/>
  <c r="AN29"/>
  <c r="K22"/>
  <c r="K26" s="1"/>
  <c r="K27" s="1"/>
  <c r="AC22"/>
  <c r="C39"/>
  <c r="G30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J25"/>
  <c r="AM34"/>
  <c r="AM26"/>
  <c r="AM27" s="1"/>
  <c r="AA34"/>
  <c r="AA26"/>
  <c r="AA27" s="1"/>
  <c r="R34"/>
  <c r="AC26"/>
  <c r="AC27" s="1"/>
  <c r="V34"/>
  <c r="U34"/>
  <c r="P34"/>
  <c r="AL34"/>
  <c r="AF34"/>
  <c r="S34"/>
  <c r="AB34"/>
  <c r="P22"/>
  <c r="Z23"/>
  <c r="AC34"/>
  <c r="W17"/>
  <c r="AG34"/>
  <c r="X34"/>
  <c r="AL25"/>
  <c r="Z25"/>
  <c r="Q25"/>
  <c r="AD24"/>
  <c r="AL24"/>
  <c r="AL23"/>
  <c r="X26"/>
  <c r="X27" s="1"/>
  <c r="W25"/>
  <c r="W22" s="1"/>
  <c r="O23"/>
  <c r="Z19"/>
  <c r="Z17" s="1"/>
  <c r="U23"/>
  <c r="AJ23"/>
  <c r="AD19"/>
  <c r="AD17" s="1"/>
  <c r="AI24"/>
  <c r="AF23"/>
  <c r="AF22" s="1"/>
  <c r="AF26" s="1"/>
  <c r="AF27" s="1"/>
  <c r="AD25"/>
  <c r="AB25"/>
  <c r="R25"/>
  <c r="Q23"/>
  <c r="O24"/>
  <c r="AJ19"/>
  <c r="AJ17" s="1"/>
  <c r="U25"/>
  <c r="R24"/>
  <c r="Z24"/>
  <c r="AI23"/>
  <c r="R23"/>
  <c r="U24"/>
  <c r="AB23"/>
  <c r="AB22" s="1"/>
  <c r="AJ24"/>
  <c r="AI19"/>
  <c r="AI17" s="1"/>
  <c r="N17"/>
  <c r="N19"/>
  <c r="N25"/>
  <c r="N23"/>
  <c r="N22" s="1"/>
  <c r="M26"/>
  <c r="M27" s="1"/>
  <c r="M34"/>
  <c r="L17"/>
  <c r="L25"/>
  <c r="L22" s="1"/>
  <c r="J17"/>
  <c r="J23"/>
  <c r="J22" s="1"/>
  <c r="E24"/>
  <c r="E22" s="1"/>
  <c r="D28"/>
  <c r="J8" i="3"/>
  <c r="J9" s="1"/>
  <c r="F8"/>
  <c r="F9" s="1"/>
  <c r="D25" i="1"/>
  <c r="D24"/>
  <c r="D22" s="1"/>
  <c r="G8" i="3"/>
  <c r="G9" s="1"/>
  <c r="I24" i="1"/>
  <c r="D8" i="3"/>
  <c r="D9" s="1"/>
  <c r="H8"/>
  <c r="H9" s="1"/>
  <c r="C8"/>
  <c r="C9" s="1"/>
  <c r="K8"/>
  <c r="K9" s="1"/>
  <c r="I17" i="1"/>
  <c r="L9" i="3"/>
  <c r="E8"/>
  <c r="E9" s="1"/>
  <c r="AN18" i="1"/>
  <c r="AN15" s="1"/>
  <c r="I23"/>
  <c r="AE26" l="1"/>
  <c r="AE27" s="1"/>
  <c r="AH22"/>
  <c r="AH26" s="1"/>
  <c r="AH27" s="1"/>
  <c r="AD22"/>
  <c r="F26"/>
  <c r="F27" s="1"/>
  <c r="F34"/>
  <c r="F28" s="1"/>
  <c r="F21" s="1"/>
  <c r="F36" s="1"/>
  <c r="F37" s="1"/>
  <c r="AN25"/>
  <c r="E28"/>
  <c r="E21" s="1"/>
  <c r="E36" s="1"/>
  <c r="E37" s="1"/>
  <c r="U22"/>
  <c r="U26" s="1"/>
  <c r="U27" s="1"/>
  <c r="Z22"/>
  <c r="AN30"/>
  <c r="H31"/>
  <c r="G28"/>
  <c r="G21" s="1"/>
  <c r="G36" s="1"/>
  <c r="G37" s="1"/>
  <c r="AJ34"/>
  <c r="E4" i="2"/>
  <c r="Z34" i="1"/>
  <c r="Z26"/>
  <c r="Z27" s="1"/>
  <c r="Y26"/>
  <c r="Y27" s="1"/>
  <c r="R22"/>
  <c r="AJ22"/>
  <c r="AN19"/>
  <c r="O22"/>
  <c r="AL22"/>
  <c r="AB26"/>
  <c r="AB27" s="1"/>
  <c r="AI34"/>
  <c r="Q34"/>
  <c r="AD26"/>
  <c r="AD27" s="1"/>
  <c r="AD34"/>
  <c r="Q22"/>
  <c r="Q26" s="1"/>
  <c r="Q27" s="1"/>
  <c r="D4" i="2"/>
  <c r="W34" i="1"/>
  <c r="W26"/>
  <c r="W27" s="1"/>
  <c r="AI22"/>
  <c r="P26"/>
  <c r="P27" s="1"/>
  <c r="N34"/>
  <c r="N26"/>
  <c r="N27" s="1"/>
  <c r="L26"/>
  <c r="L27" s="1"/>
  <c r="L34"/>
  <c r="J34"/>
  <c r="J26"/>
  <c r="J27" s="1"/>
  <c r="E26"/>
  <c r="E27" s="1"/>
  <c r="AN24"/>
  <c r="D21"/>
  <c r="D36" s="1"/>
  <c r="D26"/>
  <c r="D27" s="1"/>
  <c r="AN23"/>
  <c r="I22"/>
  <c r="I26" s="1"/>
  <c r="AN17"/>
  <c r="I34"/>
  <c r="C4" i="2"/>
  <c r="I31" i="1" l="1"/>
  <c r="J31" s="1"/>
  <c r="K31" s="1"/>
  <c r="H28"/>
  <c r="H21" s="1"/>
  <c r="H36" s="1"/>
  <c r="H37" s="1"/>
  <c r="R26"/>
  <c r="R27" s="1"/>
  <c r="AL26"/>
  <c r="AL27" s="1"/>
  <c r="O26"/>
  <c r="O27" s="1"/>
  <c r="AI26"/>
  <c r="AI27" s="1"/>
  <c r="AJ26"/>
  <c r="AJ27" s="1"/>
  <c r="D37"/>
  <c r="D39"/>
  <c r="AN34"/>
  <c r="I27"/>
  <c r="AN22"/>
  <c r="L6" i="3" s="1"/>
  <c r="F4" i="2"/>
  <c r="I28" i="1" l="1"/>
  <c r="I21" s="1"/>
  <c r="I36" s="1"/>
  <c r="I37" s="1"/>
  <c r="L31"/>
  <c r="K28"/>
  <c r="K21" s="1"/>
  <c r="K36" s="1"/>
  <c r="K37" s="1"/>
  <c r="J28"/>
  <c r="J21" s="1"/>
  <c r="J36" s="1"/>
  <c r="J37" s="1"/>
  <c r="AN26"/>
  <c r="AN27" s="1"/>
  <c r="D40"/>
  <c r="E39"/>
  <c r="F6" i="3"/>
  <c r="J6"/>
  <c r="H6"/>
  <c r="D6"/>
  <c r="G6"/>
  <c r="C6"/>
  <c r="E6"/>
  <c r="K6"/>
  <c r="I6"/>
  <c r="L4"/>
  <c r="M31" i="1" l="1"/>
  <c r="L28"/>
  <c r="L21" s="1"/>
  <c r="E40"/>
  <c r="F39"/>
  <c r="H4" i="3"/>
  <c r="B4"/>
  <c r="C4"/>
  <c r="K4"/>
  <c r="F4"/>
  <c r="D4"/>
  <c r="J4"/>
  <c r="E4"/>
  <c r="I4"/>
  <c r="G4"/>
  <c r="N31" i="1" l="1"/>
  <c r="M28"/>
  <c r="L36"/>
  <c r="L37" s="1"/>
  <c r="F40"/>
  <c r="G39"/>
  <c r="O31" l="1"/>
  <c r="N28"/>
  <c r="N21" s="1"/>
  <c r="N36" s="1"/>
  <c r="N37" s="1"/>
  <c r="M21"/>
  <c r="G40"/>
  <c r="H39"/>
  <c r="P31" l="1"/>
  <c r="O28"/>
  <c r="O21" s="1"/>
  <c r="O36" s="1"/>
  <c r="O37" s="1"/>
  <c r="M36"/>
  <c r="M37" s="1"/>
  <c r="I39"/>
  <c r="H40"/>
  <c r="C5" i="2" l="1"/>
  <c r="Q31" i="1"/>
  <c r="P28"/>
  <c r="P21" s="1"/>
  <c r="J39"/>
  <c r="I40"/>
  <c r="R31" l="1"/>
  <c r="Q28"/>
  <c r="Q21" s="1"/>
  <c r="C6" i="2"/>
  <c r="P36" i="1"/>
  <c r="P37" s="1"/>
  <c r="K39"/>
  <c r="J40"/>
  <c r="C8" i="2" l="1"/>
  <c r="C7"/>
  <c r="S31" i="1"/>
  <c r="R28"/>
  <c r="R21" s="1"/>
  <c r="Q36"/>
  <c r="Q37" s="1"/>
  <c r="K40"/>
  <c r="L39"/>
  <c r="T31" l="1"/>
  <c r="S28"/>
  <c r="S21" s="1"/>
  <c r="R36"/>
  <c r="R37" s="1"/>
  <c r="M39"/>
  <c r="L40"/>
  <c r="S36" l="1"/>
  <c r="S37" s="1"/>
  <c r="U31"/>
  <c r="T28"/>
  <c r="T21" s="1"/>
  <c r="T36" s="1"/>
  <c r="T37" s="1"/>
  <c r="N39"/>
  <c r="M40"/>
  <c r="V31" l="1"/>
  <c r="U28"/>
  <c r="U21" s="1"/>
  <c r="O39"/>
  <c r="N40"/>
  <c r="W31" l="1"/>
  <c r="V28"/>
  <c r="V21" s="1"/>
  <c r="V36" s="1"/>
  <c r="V37" s="1"/>
  <c r="U36"/>
  <c r="U37" s="1"/>
  <c r="O40"/>
  <c r="P39"/>
  <c r="X31" l="1"/>
  <c r="W28"/>
  <c r="W21" s="1"/>
  <c r="W36" s="1"/>
  <c r="W37" s="1"/>
  <c r="Q39"/>
  <c r="P40"/>
  <c r="Y31" l="1"/>
  <c r="X28"/>
  <c r="X21" s="1"/>
  <c r="X36" s="1"/>
  <c r="X37" s="1"/>
  <c r="Q40"/>
  <c r="R39"/>
  <c r="Z31" l="1"/>
  <c r="Y28"/>
  <c r="Y21" s="1"/>
  <c r="Y36" s="1"/>
  <c r="Y37" s="1"/>
  <c r="S39"/>
  <c r="R40"/>
  <c r="AA31" l="1"/>
  <c r="Z28"/>
  <c r="Z21" s="1"/>
  <c r="Z36" s="1"/>
  <c r="Z37" s="1"/>
  <c r="S40"/>
  <c r="T39"/>
  <c r="AB31" l="1"/>
  <c r="AA28"/>
  <c r="AA21" s="1"/>
  <c r="U39"/>
  <c r="T40"/>
  <c r="AC31" l="1"/>
  <c r="AB28"/>
  <c r="AB21" s="1"/>
  <c r="AA36"/>
  <c r="AA37" s="1"/>
  <c r="D5" i="2"/>
  <c r="V39" i="1"/>
  <c r="U40"/>
  <c r="AB36" l="1"/>
  <c r="AB37" s="1"/>
  <c r="AD31"/>
  <c r="AC28"/>
  <c r="AC21" s="1"/>
  <c r="AC36" s="1"/>
  <c r="AC37" s="1"/>
  <c r="D6" i="2"/>
  <c r="W39" i="1"/>
  <c r="V40"/>
  <c r="AE31" l="1"/>
  <c r="AD28"/>
  <c r="AD21" s="1"/>
  <c r="D7" i="2"/>
  <c r="D8"/>
  <c r="W40" i="1"/>
  <c r="X39"/>
  <c r="AF31" l="1"/>
  <c r="AE28"/>
  <c r="AE21" s="1"/>
  <c r="AE36" s="1"/>
  <c r="AE37" s="1"/>
  <c r="AD36"/>
  <c r="AD37" s="1"/>
  <c r="Y39"/>
  <c r="X40"/>
  <c r="AG31" l="1"/>
  <c r="AF28"/>
  <c r="AF21" s="1"/>
  <c r="AF36" s="1"/>
  <c r="AF37" s="1"/>
  <c r="Z39"/>
  <c r="Y40"/>
  <c r="AH31" l="1"/>
  <c r="AG28"/>
  <c r="AG21" s="1"/>
  <c r="AG36" s="1"/>
  <c r="AG37" s="1"/>
  <c r="AA39"/>
  <c r="Z40"/>
  <c r="AI31" l="1"/>
  <c r="AH28"/>
  <c r="AH21" s="1"/>
  <c r="AH36" s="1"/>
  <c r="AH37" s="1"/>
  <c r="AB39"/>
  <c r="AA40"/>
  <c r="AJ31" l="1"/>
  <c r="AI28"/>
  <c r="AI21" s="1"/>
  <c r="AI36" s="1"/>
  <c r="AI37" s="1"/>
  <c r="AC39"/>
  <c r="AB40"/>
  <c r="AK31" l="1"/>
  <c r="AJ28"/>
  <c r="AJ21" s="1"/>
  <c r="AJ36" s="1"/>
  <c r="AJ37" s="1"/>
  <c r="AC40"/>
  <c r="AD39"/>
  <c r="AL31" l="1"/>
  <c r="AK28"/>
  <c r="AK21" s="1"/>
  <c r="AK36" s="1"/>
  <c r="AK37" s="1"/>
  <c r="AE39"/>
  <c r="AD40"/>
  <c r="AM31" l="1"/>
  <c r="AL28"/>
  <c r="AL21" s="1"/>
  <c r="AL36" s="1"/>
  <c r="AL37" s="1"/>
  <c r="AE40"/>
  <c r="AF39"/>
  <c r="AM28" l="1"/>
  <c r="AN31"/>
  <c r="AG39"/>
  <c r="AF40"/>
  <c r="AM21" l="1"/>
  <c r="AN28"/>
  <c r="B5" i="3" s="1"/>
  <c r="AG40" i="1"/>
  <c r="AH39"/>
  <c r="AM36" l="1"/>
  <c r="AM37" s="1"/>
  <c r="AN21"/>
  <c r="AN36" s="1"/>
  <c r="AN37" s="1"/>
  <c r="E5" i="2"/>
  <c r="B7" i="3"/>
  <c r="C5"/>
  <c r="AI39" i="1"/>
  <c r="AH40"/>
  <c r="C7" i="3" l="1"/>
  <c r="D5"/>
  <c r="E6" i="2"/>
  <c r="F5"/>
  <c r="AJ39" i="1"/>
  <c r="AI40"/>
  <c r="E5" i="3" l="1"/>
  <c r="D7"/>
  <c r="E7" i="2"/>
  <c r="E8"/>
  <c r="L7" i="3"/>
  <c r="F6" i="2"/>
  <c r="AK39" i="1"/>
  <c r="AJ40"/>
  <c r="E7" i="3" l="1"/>
  <c r="F5"/>
  <c r="F7" i="2"/>
  <c r="F8"/>
  <c r="AK40" i="1"/>
  <c r="AL39"/>
  <c r="F7" i="3" l="1"/>
  <c r="G5"/>
  <c r="AM39" i="1"/>
  <c r="AL40"/>
  <c r="H5" i="3" l="1"/>
  <c r="G7"/>
  <c r="AN39" i="1"/>
  <c r="AM40"/>
  <c r="B1" i="2" s="1"/>
  <c r="I5" i="3" l="1"/>
  <c r="H7"/>
  <c r="J5" l="1"/>
  <c r="I7"/>
  <c r="K5" l="1"/>
  <c r="J7"/>
  <c r="L5" l="1"/>
  <c r="K7"/>
</calcChain>
</file>

<file path=xl/sharedStrings.xml><?xml version="1.0" encoding="utf-8"?>
<sst xmlns="http://schemas.openxmlformats.org/spreadsheetml/2006/main" count="54" uniqueCount="45">
  <si>
    <t>Продажи</t>
  </si>
  <si>
    <t>Количество продаж</t>
  </si>
  <si>
    <t>Средний чек</t>
  </si>
  <si>
    <t>Доходы</t>
  </si>
  <si>
    <t>Выручка от основной деятельности</t>
  </si>
  <si>
    <t>Прочие доходы</t>
  </si>
  <si>
    <t>Расходы</t>
  </si>
  <si>
    <t>Переменные расходы</t>
  </si>
  <si>
    <t>Себестоимость товаров, работы или услуг</t>
  </si>
  <si>
    <t>Оплата труда менеджеров</t>
  </si>
  <si>
    <t>Расходы на рекламу</t>
  </si>
  <si>
    <t>Постоянные расходы</t>
  </si>
  <si>
    <t>Аренда помещения</t>
  </si>
  <si>
    <t>Софт (сайт, CRM, телефония и т.д.)</t>
  </si>
  <si>
    <t>Бухгалтерия</t>
  </si>
  <si>
    <t>Непредвиденные расходы</t>
  </si>
  <si>
    <t>Прибыль</t>
  </si>
  <si>
    <t>Прибыль нарастающий итог</t>
  </si>
  <si>
    <t>реклама на запуск</t>
  </si>
  <si>
    <t>Рентабельность, %%</t>
  </si>
  <si>
    <t>Вложения</t>
  </si>
  <si>
    <t>1 год</t>
  </si>
  <si>
    <t>2 год</t>
  </si>
  <si>
    <t>3 год</t>
  </si>
  <si>
    <t>Рентабельность,%%</t>
  </si>
  <si>
    <t>Итого</t>
  </si>
  <si>
    <t>Старт</t>
  </si>
  <si>
    <t>ROI</t>
  </si>
  <si>
    <t>Итоги, руб.</t>
  </si>
  <si>
    <t>Окупаемость, мес.</t>
  </si>
  <si>
    <t>Маржинальный доход</t>
  </si>
  <si>
    <t>Маржинальный доход, %%</t>
  </si>
  <si>
    <t>Объем продаж</t>
  </si>
  <si>
    <t>Валовые расходы</t>
  </si>
  <si>
    <t>В месяц</t>
  </si>
  <si>
    <t>Рассчитайте точку безубыточности.</t>
  </si>
  <si>
    <t>Точка безубыточности — объём производства и реализации продукции, при котором расходы будут компенсированы доходами, а при производстве и реализации каждой последующей единицы продукции предприятие начинает получать прибыль. Иными словами, точка безубыточности определяет порог прибыльности и означает уровень цены, объема продаж и себестоимости продукта, при которых все издержки компании будут равны выручке от реализации (т.е. прибыль = 0). Точка безубыточности предприятия является контрольной точкой для разработки стратегии ценообразования, установления цены на товар и значений максимальных скидок.</t>
  </si>
  <si>
    <t xml:space="preserve"> Финансовая модель проекта. </t>
  </si>
  <si>
    <r>
      <rPr>
        <b/>
        <sz val="10"/>
        <color theme="1"/>
        <rFont val="Cambria"/>
        <family val="1"/>
        <charset val="204"/>
      </rPr>
      <t>Прочие расходы</t>
    </r>
    <r>
      <rPr>
        <sz val="10"/>
        <color theme="1"/>
        <rFont val="Cambria"/>
        <family val="1"/>
        <charset val="204"/>
      </rPr>
      <t xml:space="preserve"> </t>
    </r>
  </si>
  <si>
    <t>Химия</t>
  </si>
  <si>
    <t>Типография</t>
  </si>
  <si>
    <t>Роялти</t>
  </si>
  <si>
    <t>На развитие бренда</t>
  </si>
  <si>
    <t>Паушальный взнос+оборудование+бокс</t>
  </si>
  <si>
    <t xml:space="preserve">аренда земли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</si>
</sst>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 ;\-#,##0\ "/>
  </numFmts>
  <fonts count="13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b/>
      <sz val="10"/>
      <name val="Cambria"/>
      <family val="1"/>
      <charset val="204"/>
    </font>
    <font>
      <u/>
      <sz val="10"/>
      <color theme="11"/>
      <name val="Arial"/>
      <family val="2"/>
      <charset val="204"/>
    </font>
    <font>
      <sz val="22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E4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</cellStyleXfs>
  <cellXfs count="45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0" fontId="7" fillId="0" borderId="0" xfId="2" applyFont="1"/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9" fontId="5" fillId="2" borderId="0" xfId="0" applyNumberFormat="1" applyFont="1" applyFill="1" applyAlignment="1">
      <alignment horizontal="left" vertical="center"/>
    </xf>
    <xf numFmtId="0" fontId="8" fillId="4" borderId="4" xfId="0" applyFont="1" applyFill="1" applyBorder="1"/>
    <xf numFmtId="9" fontId="6" fillId="4" borderId="4" xfId="0" applyNumberFormat="1" applyFont="1" applyFill="1" applyBorder="1" applyAlignment="1">
      <alignment horizontal="center"/>
    </xf>
    <xf numFmtId="0" fontId="5" fillId="4" borderId="0" xfId="0" applyFont="1" applyFill="1"/>
    <xf numFmtId="165" fontId="5" fillId="4" borderId="4" xfId="0" applyNumberFormat="1" applyFont="1" applyFill="1" applyBorder="1"/>
    <xf numFmtId="0" fontId="4" fillId="3" borderId="8" xfId="0" applyFont="1" applyFill="1" applyBorder="1" applyAlignment="1">
      <alignment vertical="top" readingOrder="1"/>
    </xf>
    <xf numFmtId="0" fontId="4" fillId="3" borderId="7" xfId="0" applyFont="1" applyFill="1" applyBorder="1" applyAlignment="1">
      <alignment vertical="top" readingOrder="1"/>
    </xf>
    <xf numFmtId="0" fontId="4" fillId="3" borderId="6" xfId="0" applyFont="1" applyFill="1" applyBorder="1" applyAlignment="1">
      <alignment horizontal="left" vertical="top" readingOrder="1"/>
    </xf>
    <xf numFmtId="0" fontId="6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164" fontId="6" fillId="0" borderId="10" xfId="1" applyNumberFormat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readingOrder="1"/>
    </xf>
    <xf numFmtId="0" fontId="5" fillId="4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</cellXfs>
  <cellStyles count="19">
    <cellStyle name="Гиперссылка" xfId="2" builtinId="8"/>
    <cellStyle name="Обычный" xfId="0" builtinId="0"/>
    <cellStyle name="Обычный 2" xfId="17"/>
    <cellStyle name="Обычный 2 2" xfId="14"/>
    <cellStyle name="Обычный 3" xfId="18"/>
    <cellStyle name="Обычный 3 2" xfId="15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6" builtinId="9" hidden="1"/>
    <cellStyle name="Процентный" xfId="1" builtinId="5"/>
  </cellStyles>
  <dxfs count="2">
    <dxf>
      <font>
        <b val="0"/>
        <i val="0"/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'Точка безубыточности'!$A$4</c:f>
              <c:strCache>
                <c:ptCount val="1"/>
                <c:pt idx="0">
                  <c:v>Доходы</c:v>
                </c:pt>
              </c:strCache>
            </c:strRef>
          </c:tx>
          <c:cat>
            <c:numLit>
              <c:formatCode>General</c:formatCode>
              <c:ptCount val="11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0.30000000000000032</c:v>
              </c:pt>
              <c:pt idx="4">
                <c:v>0.4</c:v>
              </c:pt>
              <c:pt idx="5">
                <c:v>0.5</c:v>
              </c:pt>
              <c:pt idx="6">
                <c:v>0.60000000000000064</c:v>
              </c:pt>
              <c:pt idx="7">
                <c:v>0.70000000000000062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</c:numLit>
          </c:cat>
          <c:val>
            <c:numRef>
              <c:f>'Точка безубыточности'!$B$4:$L$4</c:f>
              <c:numCache>
                <c:formatCode>#,##0_ ;\-#,##0\ </c:formatCode>
                <c:ptCount val="11"/>
                <c:pt idx="0">
                  <c:v>0</c:v>
                </c:pt>
                <c:pt idx="1">
                  <c:v>1342452.5</c:v>
                </c:pt>
                <c:pt idx="2">
                  <c:v>2684905</c:v>
                </c:pt>
                <c:pt idx="3">
                  <c:v>4027357.5000000005</c:v>
                </c:pt>
                <c:pt idx="4">
                  <c:v>5369810</c:v>
                </c:pt>
                <c:pt idx="5">
                  <c:v>6712262.5</c:v>
                </c:pt>
                <c:pt idx="6">
                  <c:v>8054715</c:v>
                </c:pt>
                <c:pt idx="7">
                  <c:v>9397167.5</c:v>
                </c:pt>
                <c:pt idx="8">
                  <c:v>10739620</c:v>
                </c:pt>
                <c:pt idx="9">
                  <c:v>12082072.499999998</c:v>
                </c:pt>
                <c:pt idx="10">
                  <c:v>13424525</c:v>
                </c:pt>
              </c:numCache>
            </c:numRef>
          </c:val>
        </c:ser>
        <c:ser>
          <c:idx val="3"/>
          <c:order val="1"/>
          <c:tx>
            <c:strRef>
              <c:f>'Точка безубыточности'!$A$7</c:f>
              <c:strCache>
                <c:ptCount val="1"/>
                <c:pt idx="0">
                  <c:v>Валовые расходы</c:v>
                </c:pt>
              </c:strCache>
            </c:strRef>
          </c:tx>
          <c:cat>
            <c:numLit>
              <c:formatCode>General</c:formatCode>
              <c:ptCount val="11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0.30000000000000032</c:v>
              </c:pt>
              <c:pt idx="4">
                <c:v>0.4</c:v>
              </c:pt>
              <c:pt idx="5">
                <c:v>0.5</c:v>
              </c:pt>
              <c:pt idx="6">
                <c:v>0.60000000000000064</c:v>
              </c:pt>
              <c:pt idx="7">
                <c:v>0.70000000000000062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</c:numLit>
          </c:cat>
          <c:val>
            <c:numRef>
              <c:f>'Точка безубыточности'!$B$7:$L$7</c:f>
              <c:numCache>
                <c:formatCode>#,##0_ ;\-#,##0\ </c:formatCode>
                <c:ptCount val="11"/>
                <c:pt idx="0">
                  <c:v>1360425.3999999994</c:v>
                </c:pt>
                <c:pt idx="1">
                  <c:v>2002467.8999999994</c:v>
                </c:pt>
                <c:pt idx="2">
                  <c:v>2644510.3999999994</c:v>
                </c:pt>
                <c:pt idx="3">
                  <c:v>3286552.8999999994</c:v>
                </c:pt>
                <c:pt idx="4">
                  <c:v>3928595.3999999994</c:v>
                </c:pt>
                <c:pt idx="5">
                  <c:v>4570637.8999999994</c:v>
                </c:pt>
                <c:pt idx="6">
                  <c:v>5212680.3999999994</c:v>
                </c:pt>
                <c:pt idx="7">
                  <c:v>5854722.8999999994</c:v>
                </c:pt>
                <c:pt idx="8">
                  <c:v>6496765.3999999994</c:v>
                </c:pt>
                <c:pt idx="9">
                  <c:v>7138807.8999999985</c:v>
                </c:pt>
                <c:pt idx="10">
                  <c:v>7780850.4000000004</c:v>
                </c:pt>
              </c:numCache>
            </c:numRef>
          </c:val>
        </c:ser>
        <c:marker val="1"/>
        <c:axId val="53778688"/>
        <c:axId val="53796864"/>
      </c:lineChart>
      <c:catAx>
        <c:axId val="53778688"/>
        <c:scaling>
          <c:orientation val="minMax"/>
        </c:scaling>
        <c:axPos val="b"/>
        <c:numFmt formatCode="General" sourceLinked="1"/>
        <c:tickLblPos val="nextTo"/>
        <c:crossAx val="53796864"/>
        <c:crosses val="autoZero"/>
        <c:auto val="1"/>
        <c:lblAlgn val="ctr"/>
        <c:lblOffset val="100"/>
      </c:catAx>
      <c:valAx>
        <c:axId val="53796864"/>
        <c:scaling>
          <c:orientation val="minMax"/>
        </c:scaling>
        <c:axPos val="l"/>
        <c:majorGridlines/>
        <c:numFmt formatCode="#,##0_ ;\-#,##0\ " sourceLinked="1"/>
        <c:tickLblPos val="nextTo"/>
        <c:crossAx val="53778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9</xdr:col>
      <xdr:colOff>66675</xdr:colOff>
      <xdr:row>30</xdr:row>
      <xdr:rowOff>76200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workbookViewId="0">
      <selection activeCell="F13" sqref="F13"/>
    </sheetView>
  </sheetViews>
  <sheetFormatPr defaultColWidth="8.85546875" defaultRowHeight="12.75" outlineLevelRow="1"/>
  <cols>
    <col min="1" max="1" width="38.28515625" style="1" bestFit="1" customWidth="1"/>
    <col min="2" max="2" width="8.85546875" style="1" customWidth="1"/>
    <col min="3" max="6" width="9.7109375" style="1" bestFit="1" customWidth="1"/>
    <col min="7" max="25" width="9.28515625" style="1" bestFit="1" customWidth="1"/>
    <col min="26" max="40" width="10.140625" style="1" bestFit="1" customWidth="1"/>
    <col min="41" max="16384" width="8.85546875" style="1"/>
  </cols>
  <sheetData>
    <row r="1" spans="1:40" ht="42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40" ht="66" customHeight="1">
      <c r="A2" s="41"/>
      <c r="B2" s="42"/>
      <c r="C2" s="42"/>
      <c r="D2" s="42"/>
      <c r="E2" s="42"/>
      <c r="F2" s="42"/>
      <c r="G2" s="42"/>
      <c r="H2" s="42"/>
      <c r="I2" s="42"/>
    </row>
    <row r="3" spans="1:40" s="14" customFormat="1">
      <c r="C3" s="14">
        <v>0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  <c r="X3" s="14">
        <v>21</v>
      </c>
      <c r="Y3" s="14">
        <v>22</v>
      </c>
      <c r="Z3" s="14">
        <v>23</v>
      </c>
      <c r="AA3" s="14">
        <v>24</v>
      </c>
      <c r="AB3" s="14">
        <v>25</v>
      </c>
      <c r="AC3" s="14">
        <v>26</v>
      </c>
      <c r="AD3" s="14">
        <v>27</v>
      </c>
      <c r="AE3" s="14">
        <v>28</v>
      </c>
      <c r="AF3" s="14">
        <v>29</v>
      </c>
      <c r="AG3" s="14">
        <v>30</v>
      </c>
      <c r="AH3" s="14">
        <v>31</v>
      </c>
      <c r="AI3" s="14">
        <v>32</v>
      </c>
      <c r="AJ3" s="14">
        <v>33</v>
      </c>
      <c r="AK3" s="14">
        <v>34</v>
      </c>
      <c r="AL3" s="14">
        <v>35</v>
      </c>
      <c r="AM3" s="14">
        <v>36</v>
      </c>
      <c r="AN3" s="14" t="s">
        <v>25</v>
      </c>
    </row>
    <row r="4" spans="1:40" s="14" customFormat="1">
      <c r="A4" s="14" t="s">
        <v>20</v>
      </c>
      <c r="C4" s="11">
        <f>SUM(C5:C11)</f>
        <v>934000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0" outlineLevel="1">
      <c r="A5" s="15" t="s">
        <v>43</v>
      </c>
      <c r="C5" s="16">
        <v>899000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0" outlineLevel="1">
      <c r="A6" s="15" t="s">
        <v>38</v>
      </c>
      <c r="C6" s="1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40" outlineLevel="1">
      <c r="A7" s="15" t="s">
        <v>44</v>
      </c>
      <c r="C7" s="16">
        <v>5000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0" outlineLevel="1">
      <c r="A8" s="15" t="s">
        <v>18</v>
      </c>
      <c r="C8" s="16">
        <v>20000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40" outlineLevel="1">
      <c r="A9" s="15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40" outlineLevel="1">
      <c r="A10" s="15" t="s">
        <v>39</v>
      </c>
      <c r="C10" s="16">
        <v>5000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40" outlineLevel="1">
      <c r="A11" s="15" t="s">
        <v>40</v>
      </c>
      <c r="C11" s="16">
        <v>5000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40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40" s="14" customFormat="1">
      <c r="A13" s="14" t="s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40">
      <c r="A14" s="1" t="s">
        <v>1</v>
      </c>
      <c r="C14" s="8"/>
      <c r="D14" s="16">
        <v>30</v>
      </c>
      <c r="E14" s="16">
        <v>34</v>
      </c>
      <c r="F14" s="16">
        <v>34</v>
      </c>
      <c r="G14" s="16">
        <v>40</v>
      </c>
      <c r="H14" s="16">
        <v>45</v>
      </c>
      <c r="I14" s="16">
        <v>50</v>
      </c>
      <c r="J14" s="16">
        <v>50</v>
      </c>
      <c r="K14" s="16">
        <v>60</v>
      </c>
      <c r="L14" s="16">
        <v>60</v>
      </c>
      <c r="M14" s="16">
        <v>60</v>
      </c>
      <c r="N14" s="16">
        <v>60</v>
      </c>
      <c r="O14" s="16">
        <v>60</v>
      </c>
      <c r="P14" s="16">
        <v>60</v>
      </c>
      <c r="Q14" s="16">
        <v>60</v>
      </c>
      <c r="R14" s="16">
        <v>60</v>
      </c>
      <c r="S14" s="16">
        <v>70</v>
      </c>
      <c r="T14" s="16">
        <v>70</v>
      </c>
      <c r="U14" s="16">
        <v>70</v>
      </c>
      <c r="V14" s="16">
        <v>70</v>
      </c>
      <c r="W14" s="16">
        <v>70</v>
      </c>
      <c r="X14" s="16">
        <v>70</v>
      </c>
      <c r="Y14" s="16">
        <v>70</v>
      </c>
      <c r="Z14" s="16">
        <v>70</v>
      </c>
      <c r="AA14" s="16">
        <v>70</v>
      </c>
      <c r="AB14" s="16">
        <v>80</v>
      </c>
      <c r="AC14" s="16">
        <v>80</v>
      </c>
      <c r="AD14" s="16">
        <v>80</v>
      </c>
      <c r="AE14" s="16">
        <v>80</v>
      </c>
      <c r="AF14" s="16">
        <v>80</v>
      </c>
      <c r="AG14" s="16">
        <v>80</v>
      </c>
      <c r="AH14" s="16">
        <v>80</v>
      </c>
      <c r="AI14" s="16">
        <v>80</v>
      </c>
      <c r="AJ14" s="16">
        <v>80</v>
      </c>
      <c r="AK14" s="16">
        <v>80</v>
      </c>
      <c r="AL14" s="16">
        <v>80</v>
      </c>
      <c r="AM14" s="16">
        <v>80</v>
      </c>
      <c r="AN14" s="8">
        <f>SUM(D14:AM14)</f>
        <v>2353</v>
      </c>
    </row>
    <row r="15" spans="1:40">
      <c r="A15" s="1" t="s">
        <v>2</v>
      </c>
      <c r="C15" s="8"/>
      <c r="D15" s="16">
        <v>4500</v>
      </c>
      <c r="E15" s="16">
        <v>4500</v>
      </c>
      <c r="F15" s="16">
        <v>4500</v>
      </c>
      <c r="G15" s="16">
        <v>4500</v>
      </c>
      <c r="H15" s="16">
        <v>4500</v>
      </c>
      <c r="I15" s="16">
        <v>5000</v>
      </c>
      <c r="J15" s="16">
        <v>5000</v>
      </c>
      <c r="K15" s="16">
        <v>5000</v>
      </c>
      <c r="L15" s="16">
        <v>5000</v>
      </c>
      <c r="M15" s="16">
        <v>5000</v>
      </c>
      <c r="N15" s="16">
        <v>5000</v>
      </c>
      <c r="O15" s="16">
        <v>5000</v>
      </c>
      <c r="P15" s="16">
        <v>5000</v>
      </c>
      <c r="Q15" s="16">
        <v>5000</v>
      </c>
      <c r="R15" s="16">
        <v>5000</v>
      </c>
      <c r="S15" s="16">
        <v>5000</v>
      </c>
      <c r="T15" s="16">
        <v>5000</v>
      </c>
      <c r="U15" s="16">
        <v>5000</v>
      </c>
      <c r="V15" s="16">
        <v>5000</v>
      </c>
      <c r="W15" s="16">
        <v>5000</v>
      </c>
      <c r="X15" s="16">
        <v>5000</v>
      </c>
      <c r="Y15" s="16">
        <v>5000</v>
      </c>
      <c r="Z15" s="16">
        <v>5000</v>
      </c>
      <c r="AA15" s="16">
        <v>5000</v>
      </c>
      <c r="AB15" s="16">
        <v>5000</v>
      </c>
      <c r="AC15" s="16">
        <v>5000</v>
      </c>
      <c r="AD15" s="16">
        <v>5000</v>
      </c>
      <c r="AE15" s="16">
        <v>5000</v>
      </c>
      <c r="AF15" s="16">
        <v>5000</v>
      </c>
      <c r="AG15" s="16">
        <v>5000</v>
      </c>
      <c r="AH15" s="16">
        <v>5000</v>
      </c>
      <c r="AI15" s="16">
        <v>5000</v>
      </c>
      <c r="AJ15" s="16">
        <v>5000</v>
      </c>
      <c r="AK15" s="16">
        <v>5000</v>
      </c>
      <c r="AL15" s="16">
        <v>5000</v>
      </c>
      <c r="AM15" s="16">
        <v>5000</v>
      </c>
      <c r="AN15" s="1">
        <f>AN18/AN14</f>
        <v>4961.1134721631961</v>
      </c>
    </row>
    <row r="16" spans="1:40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40" s="14" customFormat="1">
      <c r="A17" s="14" t="s">
        <v>3</v>
      </c>
      <c r="C17" s="8"/>
      <c r="D17" s="11">
        <f>D18+D19</f>
        <v>155250</v>
      </c>
      <c r="E17" s="11">
        <f>E18+E19</f>
        <v>175950</v>
      </c>
      <c r="F17" s="11">
        <f t="shared" ref="F17:AM17" si="0">F18+F19</f>
        <v>175950</v>
      </c>
      <c r="G17" s="11">
        <f t="shared" si="0"/>
        <v>207000</v>
      </c>
      <c r="H17" s="11">
        <f t="shared" si="0"/>
        <v>232875</v>
      </c>
      <c r="I17" s="11">
        <f t="shared" si="0"/>
        <v>287500</v>
      </c>
      <c r="J17" s="11">
        <f t="shared" si="0"/>
        <v>287500</v>
      </c>
      <c r="K17" s="11">
        <f t="shared" si="0"/>
        <v>345000</v>
      </c>
      <c r="L17" s="11">
        <f t="shared" si="0"/>
        <v>345000</v>
      </c>
      <c r="M17" s="11">
        <f t="shared" si="0"/>
        <v>345000</v>
      </c>
      <c r="N17" s="11">
        <f t="shared" si="0"/>
        <v>345000</v>
      </c>
      <c r="O17" s="11">
        <f t="shared" si="0"/>
        <v>345000</v>
      </c>
      <c r="P17" s="11">
        <f t="shared" si="0"/>
        <v>345000</v>
      </c>
      <c r="Q17" s="11">
        <f t="shared" si="0"/>
        <v>345000</v>
      </c>
      <c r="R17" s="11">
        <f t="shared" si="0"/>
        <v>345000</v>
      </c>
      <c r="S17" s="11">
        <f t="shared" si="0"/>
        <v>402500</v>
      </c>
      <c r="T17" s="11">
        <f t="shared" si="0"/>
        <v>402500</v>
      </c>
      <c r="U17" s="11">
        <f t="shared" si="0"/>
        <v>402500</v>
      </c>
      <c r="V17" s="11">
        <f t="shared" si="0"/>
        <v>402500</v>
      </c>
      <c r="W17" s="11">
        <f t="shared" si="0"/>
        <v>402500</v>
      </c>
      <c r="X17" s="11">
        <f t="shared" si="0"/>
        <v>402500</v>
      </c>
      <c r="Y17" s="11">
        <f t="shared" si="0"/>
        <v>402500</v>
      </c>
      <c r="Z17" s="11">
        <f t="shared" si="0"/>
        <v>402500</v>
      </c>
      <c r="AA17" s="11">
        <f t="shared" si="0"/>
        <v>402500</v>
      </c>
      <c r="AB17" s="11">
        <f t="shared" si="0"/>
        <v>460000</v>
      </c>
      <c r="AC17" s="11">
        <f t="shared" si="0"/>
        <v>460000</v>
      </c>
      <c r="AD17" s="11">
        <f t="shared" si="0"/>
        <v>460000</v>
      </c>
      <c r="AE17" s="11">
        <f t="shared" si="0"/>
        <v>460000</v>
      </c>
      <c r="AF17" s="11">
        <f t="shared" si="0"/>
        <v>460000</v>
      </c>
      <c r="AG17" s="11">
        <f t="shared" si="0"/>
        <v>460000</v>
      </c>
      <c r="AH17" s="11">
        <f t="shared" si="0"/>
        <v>460000</v>
      </c>
      <c r="AI17" s="11">
        <f t="shared" si="0"/>
        <v>460000</v>
      </c>
      <c r="AJ17" s="11">
        <f t="shared" si="0"/>
        <v>460000</v>
      </c>
      <c r="AK17" s="11">
        <f t="shared" si="0"/>
        <v>460000</v>
      </c>
      <c r="AL17" s="11">
        <f t="shared" si="0"/>
        <v>460000</v>
      </c>
      <c r="AM17" s="11">
        <f t="shared" si="0"/>
        <v>460000</v>
      </c>
      <c r="AN17" s="11">
        <f t="shared" ref="AN17:AN19" si="1">SUM(D17:AM17)</f>
        <v>13424525</v>
      </c>
    </row>
    <row r="18" spans="1:40">
      <c r="A18" s="1" t="s">
        <v>4</v>
      </c>
      <c r="C18" s="8"/>
      <c r="D18" s="8">
        <f>D14*D15</f>
        <v>135000</v>
      </c>
      <c r="E18" s="8">
        <f>E14*E15</f>
        <v>153000</v>
      </c>
      <c r="F18" s="8">
        <f t="shared" ref="F18:AM18" si="2">F14*F15</f>
        <v>153000</v>
      </c>
      <c r="G18" s="8">
        <f t="shared" si="2"/>
        <v>180000</v>
      </c>
      <c r="H18" s="8">
        <f t="shared" si="2"/>
        <v>202500</v>
      </c>
      <c r="I18" s="8">
        <f t="shared" si="2"/>
        <v>250000</v>
      </c>
      <c r="J18" s="8">
        <f t="shared" si="2"/>
        <v>250000</v>
      </c>
      <c r="K18" s="8">
        <f t="shared" si="2"/>
        <v>300000</v>
      </c>
      <c r="L18" s="8">
        <f t="shared" si="2"/>
        <v>300000</v>
      </c>
      <c r="M18" s="8">
        <f t="shared" si="2"/>
        <v>300000</v>
      </c>
      <c r="N18" s="8">
        <f t="shared" si="2"/>
        <v>300000</v>
      </c>
      <c r="O18" s="8">
        <f t="shared" si="2"/>
        <v>300000</v>
      </c>
      <c r="P18" s="8">
        <f t="shared" si="2"/>
        <v>300000</v>
      </c>
      <c r="Q18" s="8">
        <f t="shared" si="2"/>
        <v>300000</v>
      </c>
      <c r="R18" s="8">
        <f t="shared" si="2"/>
        <v>300000</v>
      </c>
      <c r="S18" s="8">
        <f t="shared" si="2"/>
        <v>350000</v>
      </c>
      <c r="T18" s="8">
        <f t="shared" si="2"/>
        <v>350000</v>
      </c>
      <c r="U18" s="8">
        <f t="shared" si="2"/>
        <v>350000</v>
      </c>
      <c r="V18" s="8">
        <f t="shared" si="2"/>
        <v>350000</v>
      </c>
      <c r="W18" s="8">
        <f t="shared" si="2"/>
        <v>350000</v>
      </c>
      <c r="X18" s="8">
        <f t="shared" si="2"/>
        <v>350000</v>
      </c>
      <c r="Y18" s="8">
        <f t="shared" si="2"/>
        <v>350000</v>
      </c>
      <c r="Z18" s="8">
        <f t="shared" si="2"/>
        <v>350000</v>
      </c>
      <c r="AA18" s="8">
        <f t="shared" si="2"/>
        <v>350000</v>
      </c>
      <c r="AB18" s="8">
        <f t="shared" si="2"/>
        <v>400000</v>
      </c>
      <c r="AC18" s="8">
        <f t="shared" si="2"/>
        <v>400000</v>
      </c>
      <c r="AD18" s="8">
        <f t="shared" si="2"/>
        <v>400000</v>
      </c>
      <c r="AE18" s="8">
        <f t="shared" si="2"/>
        <v>400000</v>
      </c>
      <c r="AF18" s="8">
        <f t="shared" si="2"/>
        <v>400000</v>
      </c>
      <c r="AG18" s="8">
        <f t="shared" si="2"/>
        <v>400000</v>
      </c>
      <c r="AH18" s="8">
        <f t="shared" si="2"/>
        <v>400000</v>
      </c>
      <c r="AI18" s="8">
        <f t="shared" si="2"/>
        <v>400000</v>
      </c>
      <c r="AJ18" s="8">
        <f t="shared" si="2"/>
        <v>400000</v>
      </c>
      <c r="AK18" s="8">
        <f t="shared" si="2"/>
        <v>400000</v>
      </c>
      <c r="AL18" s="8">
        <f t="shared" si="2"/>
        <v>400000</v>
      </c>
      <c r="AM18" s="8">
        <f t="shared" si="2"/>
        <v>400000</v>
      </c>
      <c r="AN18" s="8">
        <f t="shared" si="1"/>
        <v>11673500</v>
      </c>
    </row>
    <row r="19" spans="1:40">
      <c r="A19" s="1" t="s">
        <v>5</v>
      </c>
      <c r="B19" s="17">
        <v>0.15</v>
      </c>
      <c r="C19" s="8"/>
      <c r="D19" s="8">
        <f>D18*$B$19</f>
        <v>20250</v>
      </c>
      <c r="E19" s="8">
        <f>E18*$B$19</f>
        <v>22950</v>
      </c>
      <c r="F19" s="8">
        <f t="shared" ref="F19:AM19" si="3">F18*$B$19</f>
        <v>22950</v>
      </c>
      <c r="G19" s="8">
        <f t="shared" si="3"/>
        <v>27000</v>
      </c>
      <c r="H19" s="8">
        <f t="shared" si="3"/>
        <v>30375</v>
      </c>
      <c r="I19" s="8">
        <f t="shared" si="3"/>
        <v>37500</v>
      </c>
      <c r="J19" s="8">
        <f t="shared" si="3"/>
        <v>37500</v>
      </c>
      <c r="K19" s="8">
        <f t="shared" si="3"/>
        <v>45000</v>
      </c>
      <c r="L19" s="8">
        <f t="shared" si="3"/>
        <v>45000</v>
      </c>
      <c r="M19" s="8">
        <f t="shared" si="3"/>
        <v>45000</v>
      </c>
      <c r="N19" s="8">
        <f t="shared" si="3"/>
        <v>45000</v>
      </c>
      <c r="O19" s="8">
        <f t="shared" si="3"/>
        <v>45000</v>
      </c>
      <c r="P19" s="8">
        <f t="shared" si="3"/>
        <v>45000</v>
      </c>
      <c r="Q19" s="8">
        <f t="shared" si="3"/>
        <v>45000</v>
      </c>
      <c r="R19" s="8">
        <f t="shared" si="3"/>
        <v>45000</v>
      </c>
      <c r="S19" s="8">
        <f t="shared" si="3"/>
        <v>52500</v>
      </c>
      <c r="T19" s="8">
        <f t="shared" si="3"/>
        <v>52500</v>
      </c>
      <c r="U19" s="8">
        <f t="shared" si="3"/>
        <v>52500</v>
      </c>
      <c r="V19" s="8">
        <f t="shared" si="3"/>
        <v>52500</v>
      </c>
      <c r="W19" s="8">
        <f t="shared" si="3"/>
        <v>52500</v>
      </c>
      <c r="X19" s="8">
        <f t="shared" si="3"/>
        <v>52500</v>
      </c>
      <c r="Y19" s="8">
        <f t="shared" si="3"/>
        <v>52500</v>
      </c>
      <c r="Z19" s="8">
        <f t="shared" si="3"/>
        <v>52500</v>
      </c>
      <c r="AA19" s="8">
        <f t="shared" si="3"/>
        <v>52500</v>
      </c>
      <c r="AB19" s="8">
        <f t="shared" si="3"/>
        <v>60000</v>
      </c>
      <c r="AC19" s="8">
        <f t="shared" si="3"/>
        <v>60000</v>
      </c>
      <c r="AD19" s="8">
        <f t="shared" si="3"/>
        <v>60000</v>
      </c>
      <c r="AE19" s="8">
        <f t="shared" si="3"/>
        <v>60000</v>
      </c>
      <c r="AF19" s="8">
        <f t="shared" si="3"/>
        <v>60000</v>
      </c>
      <c r="AG19" s="8">
        <f t="shared" si="3"/>
        <v>60000</v>
      </c>
      <c r="AH19" s="8">
        <f t="shared" si="3"/>
        <v>60000</v>
      </c>
      <c r="AI19" s="8">
        <f t="shared" si="3"/>
        <v>60000</v>
      </c>
      <c r="AJ19" s="8">
        <f t="shared" si="3"/>
        <v>60000</v>
      </c>
      <c r="AK19" s="8">
        <f t="shared" si="3"/>
        <v>60000</v>
      </c>
      <c r="AL19" s="8">
        <f t="shared" si="3"/>
        <v>60000</v>
      </c>
      <c r="AM19" s="8">
        <f t="shared" si="3"/>
        <v>60000</v>
      </c>
      <c r="AN19" s="8">
        <f t="shared" si="1"/>
        <v>1751025</v>
      </c>
    </row>
    <row r="20" spans="1:40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14" customFormat="1">
      <c r="A21" s="14" t="s">
        <v>6</v>
      </c>
      <c r="C21" s="8"/>
      <c r="D21" s="11">
        <f>D22+D28</f>
        <v>99551.25</v>
      </c>
      <c r="E21" s="11">
        <f>E22+E28</f>
        <v>110486.25</v>
      </c>
      <c r="F21" s="11">
        <f t="shared" ref="F21:AM21" si="4">F22+F28</f>
        <v>110486.25</v>
      </c>
      <c r="G21" s="11">
        <f t="shared" si="4"/>
        <v>126888.75</v>
      </c>
      <c r="H21" s="11">
        <f t="shared" si="4"/>
        <v>140557.5</v>
      </c>
      <c r="I21" s="11">
        <f t="shared" si="4"/>
        <v>169413.75</v>
      </c>
      <c r="J21" s="11">
        <f t="shared" si="4"/>
        <v>169413.75</v>
      </c>
      <c r="K21" s="11">
        <f t="shared" si="4"/>
        <v>199788.75</v>
      </c>
      <c r="L21" s="11">
        <f t="shared" si="4"/>
        <v>199788.75</v>
      </c>
      <c r="M21" s="11">
        <f t="shared" si="4"/>
        <v>199788.75</v>
      </c>
      <c r="N21" s="11">
        <f t="shared" si="4"/>
        <v>199788.75</v>
      </c>
      <c r="O21" s="11">
        <f t="shared" si="4"/>
        <v>199788.75</v>
      </c>
      <c r="P21" s="11">
        <f t="shared" si="4"/>
        <v>201342.625</v>
      </c>
      <c r="Q21" s="11">
        <f t="shared" si="4"/>
        <v>201342.625</v>
      </c>
      <c r="R21" s="11">
        <f t="shared" si="4"/>
        <v>201342.625</v>
      </c>
      <c r="S21" s="11">
        <f t="shared" si="4"/>
        <v>231717.625</v>
      </c>
      <c r="T21" s="11">
        <f t="shared" si="4"/>
        <v>231717.625</v>
      </c>
      <c r="U21" s="11">
        <f t="shared" si="4"/>
        <v>231717.625</v>
      </c>
      <c r="V21" s="11">
        <f t="shared" si="4"/>
        <v>231717.625</v>
      </c>
      <c r="W21" s="11">
        <f t="shared" si="4"/>
        <v>231717.625</v>
      </c>
      <c r="X21" s="11">
        <f t="shared" si="4"/>
        <v>231717.625</v>
      </c>
      <c r="Y21" s="11">
        <f t="shared" si="4"/>
        <v>231717.625</v>
      </c>
      <c r="Z21" s="11">
        <f t="shared" si="4"/>
        <v>231717.625</v>
      </c>
      <c r="AA21" s="11">
        <f t="shared" si="4"/>
        <v>231717.625</v>
      </c>
      <c r="AB21" s="11">
        <f t="shared" si="4"/>
        <v>263801.88750000001</v>
      </c>
      <c r="AC21" s="11">
        <f t="shared" si="4"/>
        <v>263801.88750000001</v>
      </c>
      <c r="AD21" s="11">
        <f t="shared" si="4"/>
        <v>263801.88750000001</v>
      </c>
      <c r="AE21" s="11">
        <f t="shared" si="4"/>
        <v>263801.88750000001</v>
      </c>
      <c r="AF21" s="11">
        <f t="shared" si="4"/>
        <v>263801.88750000001</v>
      </c>
      <c r="AG21" s="11">
        <f t="shared" si="4"/>
        <v>263801.88750000001</v>
      </c>
      <c r="AH21" s="11">
        <f t="shared" si="4"/>
        <v>263801.88750000001</v>
      </c>
      <c r="AI21" s="11">
        <f t="shared" si="4"/>
        <v>263801.88750000001</v>
      </c>
      <c r="AJ21" s="11">
        <f t="shared" si="4"/>
        <v>263801.88750000001</v>
      </c>
      <c r="AK21" s="11">
        <f t="shared" si="4"/>
        <v>263801.88750000001</v>
      </c>
      <c r="AL21" s="11">
        <f t="shared" si="4"/>
        <v>263801.88750000001</v>
      </c>
      <c r="AM21" s="11">
        <f t="shared" si="4"/>
        <v>263801.88750000001</v>
      </c>
      <c r="AN21" s="11">
        <f t="shared" ref="AN21:AN26" si="5">SUM(D21:AM21)</f>
        <v>7780850.4000000022</v>
      </c>
    </row>
    <row r="22" spans="1:40" s="14" customFormat="1">
      <c r="A22" s="14" t="s">
        <v>7</v>
      </c>
      <c r="C22" s="8"/>
      <c r="D22" s="11">
        <f>SUM(D23:D25)</f>
        <v>74250</v>
      </c>
      <c r="E22" s="11">
        <f>SUM(E23:E25)</f>
        <v>84150</v>
      </c>
      <c r="F22" s="11">
        <f t="shared" ref="F22:AM22" si="6">SUM(F23:F25)</f>
        <v>84150</v>
      </c>
      <c r="G22" s="11">
        <f t="shared" si="6"/>
        <v>99000</v>
      </c>
      <c r="H22" s="11">
        <f t="shared" si="6"/>
        <v>111375</v>
      </c>
      <c r="I22" s="11">
        <f t="shared" si="6"/>
        <v>137500</v>
      </c>
      <c r="J22" s="11">
        <f t="shared" si="6"/>
        <v>137500</v>
      </c>
      <c r="K22" s="11">
        <f t="shared" si="6"/>
        <v>165000</v>
      </c>
      <c r="L22" s="11">
        <f t="shared" si="6"/>
        <v>165000</v>
      </c>
      <c r="M22" s="11">
        <f t="shared" si="6"/>
        <v>165000</v>
      </c>
      <c r="N22" s="11">
        <f t="shared" si="6"/>
        <v>165000</v>
      </c>
      <c r="O22" s="11">
        <f t="shared" si="6"/>
        <v>165000</v>
      </c>
      <c r="P22" s="11">
        <f t="shared" si="6"/>
        <v>165000</v>
      </c>
      <c r="Q22" s="11">
        <f t="shared" si="6"/>
        <v>165000</v>
      </c>
      <c r="R22" s="11">
        <f t="shared" si="6"/>
        <v>165000</v>
      </c>
      <c r="S22" s="11">
        <f t="shared" si="6"/>
        <v>192500</v>
      </c>
      <c r="T22" s="11">
        <f t="shared" si="6"/>
        <v>192500</v>
      </c>
      <c r="U22" s="11">
        <f t="shared" si="6"/>
        <v>192500</v>
      </c>
      <c r="V22" s="11">
        <f t="shared" si="6"/>
        <v>192500</v>
      </c>
      <c r="W22" s="11">
        <f t="shared" si="6"/>
        <v>192500</v>
      </c>
      <c r="X22" s="11">
        <f t="shared" si="6"/>
        <v>192500</v>
      </c>
      <c r="Y22" s="11">
        <f t="shared" si="6"/>
        <v>192500</v>
      </c>
      <c r="Z22" s="11">
        <f t="shared" si="6"/>
        <v>192500</v>
      </c>
      <c r="AA22" s="11">
        <f t="shared" si="6"/>
        <v>192500</v>
      </c>
      <c r="AB22" s="11">
        <f t="shared" si="6"/>
        <v>220000</v>
      </c>
      <c r="AC22" s="11">
        <f t="shared" si="6"/>
        <v>220000</v>
      </c>
      <c r="AD22" s="11">
        <f t="shared" si="6"/>
        <v>220000</v>
      </c>
      <c r="AE22" s="11">
        <f t="shared" si="6"/>
        <v>220000</v>
      </c>
      <c r="AF22" s="11">
        <f t="shared" si="6"/>
        <v>220000</v>
      </c>
      <c r="AG22" s="11">
        <f t="shared" si="6"/>
        <v>220000</v>
      </c>
      <c r="AH22" s="11">
        <f t="shared" si="6"/>
        <v>220000</v>
      </c>
      <c r="AI22" s="11">
        <f t="shared" si="6"/>
        <v>220000</v>
      </c>
      <c r="AJ22" s="11">
        <f t="shared" si="6"/>
        <v>220000</v>
      </c>
      <c r="AK22" s="11">
        <f t="shared" si="6"/>
        <v>220000</v>
      </c>
      <c r="AL22" s="11">
        <f t="shared" si="6"/>
        <v>220000</v>
      </c>
      <c r="AM22" s="11">
        <f t="shared" si="6"/>
        <v>220000</v>
      </c>
      <c r="AN22" s="11">
        <f t="shared" si="5"/>
        <v>6420425</v>
      </c>
    </row>
    <row r="23" spans="1:40">
      <c r="A23" s="1" t="s">
        <v>8</v>
      </c>
      <c r="B23" s="17">
        <v>0.1</v>
      </c>
      <c r="C23" s="8"/>
      <c r="D23" s="8">
        <f>D18*$B$23</f>
        <v>13500</v>
      </c>
      <c r="E23" s="8">
        <f>E18*$B$23</f>
        <v>15300</v>
      </c>
      <c r="F23" s="8">
        <f t="shared" ref="F23:AM23" si="7">F18*$B$23</f>
        <v>15300</v>
      </c>
      <c r="G23" s="8">
        <f t="shared" si="7"/>
        <v>18000</v>
      </c>
      <c r="H23" s="8">
        <f t="shared" si="7"/>
        <v>20250</v>
      </c>
      <c r="I23" s="8">
        <f t="shared" si="7"/>
        <v>25000</v>
      </c>
      <c r="J23" s="8">
        <f t="shared" si="7"/>
        <v>25000</v>
      </c>
      <c r="K23" s="8">
        <f t="shared" si="7"/>
        <v>30000</v>
      </c>
      <c r="L23" s="8">
        <f t="shared" si="7"/>
        <v>30000</v>
      </c>
      <c r="M23" s="8">
        <f t="shared" si="7"/>
        <v>30000</v>
      </c>
      <c r="N23" s="8">
        <f t="shared" si="7"/>
        <v>30000</v>
      </c>
      <c r="O23" s="8">
        <f t="shared" si="7"/>
        <v>30000</v>
      </c>
      <c r="P23" s="8">
        <f t="shared" si="7"/>
        <v>30000</v>
      </c>
      <c r="Q23" s="8">
        <f t="shared" si="7"/>
        <v>30000</v>
      </c>
      <c r="R23" s="8">
        <f t="shared" si="7"/>
        <v>30000</v>
      </c>
      <c r="S23" s="8">
        <f t="shared" si="7"/>
        <v>35000</v>
      </c>
      <c r="T23" s="8">
        <f t="shared" si="7"/>
        <v>35000</v>
      </c>
      <c r="U23" s="8">
        <f t="shared" si="7"/>
        <v>35000</v>
      </c>
      <c r="V23" s="8">
        <f t="shared" si="7"/>
        <v>35000</v>
      </c>
      <c r="W23" s="8">
        <f t="shared" si="7"/>
        <v>35000</v>
      </c>
      <c r="X23" s="8">
        <f t="shared" si="7"/>
        <v>35000</v>
      </c>
      <c r="Y23" s="8">
        <f t="shared" si="7"/>
        <v>35000</v>
      </c>
      <c r="Z23" s="8">
        <f t="shared" si="7"/>
        <v>35000</v>
      </c>
      <c r="AA23" s="8">
        <f t="shared" si="7"/>
        <v>35000</v>
      </c>
      <c r="AB23" s="8">
        <f t="shared" si="7"/>
        <v>40000</v>
      </c>
      <c r="AC23" s="8">
        <f t="shared" si="7"/>
        <v>40000</v>
      </c>
      <c r="AD23" s="8">
        <f t="shared" si="7"/>
        <v>40000</v>
      </c>
      <c r="AE23" s="8">
        <f t="shared" si="7"/>
        <v>40000</v>
      </c>
      <c r="AF23" s="8">
        <f t="shared" si="7"/>
        <v>40000</v>
      </c>
      <c r="AG23" s="8">
        <f t="shared" si="7"/>
        <v>40000</v>
      </c>
      <c r="AH23" s="8">
        <f t="shared" si="7"/>
        <v>40000</v>
      </c>
      <c r="AI23" s="8">
        <f t="shared" si="7"/>
        <v>40000</v>
      </c>
      <c r="AJ23" s="8">
        <f t="shared" si="7"/>
        <v>40000</v>
      </c>
      <c r="AK23" s="8">
        <f t="shared" si="7"/>
        <v>40000</v>
      </c>
      <c r="AL23" s="8">
        <f t="shared" si="7"/>
        <v>40000</v>
      </c>
      <c r="AM23" s="8">
        <f t="shared" si="7"/>
        <v>40000</v>
      </c>
      <c r="AN23" s="8">
        <f t="shared" si="5"/>
        <v>1167350</v>
      </c>
    </row>
    <row r="24" spans="1:40">
      <c r="A24" s="1" t="s">
        <v>9</v>
      </c>
      <c r="B24" s="17">
        <v>0.3</v>
      </c>
      <c r="C24" s="8"/>
      <c r="D24" s="8">
        <f>D18*$B$24</f>
        <v>40500</v>
      </c>
      <c r="E24" s="8">
        <f>E18*$B$24</f>
        <v>45900</v>
      </c>
      <c r="F24" s="8">
        <f t="shared" ref="F24:AM24" si="8">F18*$B$24</f>
        <v>45900</v>
      </c>
      <c r="G24" s="8">
        <f t="shared" si="8"/>
        <v>54000</v>
      </c>
      <c r="H24" s="8">
        <f t="shared" si="8"/>
        <v>60750</v>
      </c>
      <c r="I24" s="8">
        <f t="shared" si="8"/>
        <v>75000</v>
      </c>
      <c r="J24" s="8">
        <f t="shared" si="8"/>
        <v>75000</v>
      </c>
      <c r="K24" s="8">
        <f t="shared" si="8"/>
        <v>90000</v>
      </c>
      <c r="L24" s="8">
        <f t="shared" si="8"/>
        <v>90000</v>
      </c>
      <c r="M24" s="8">
        <f t="shared" si="8"/>
        <v>90000</v>
      </c>
      <c r="N24" s="8">
        <f t="shared" si="8"/>
        <v>90000</v>
      </c>
      <c r="O24" s="8">
        <f t="shared" si="8"/>
        <v>90000</v>
      </c>
      <c r="P24" s="8">
        <f t="shared" si="8"/>
        <v>90000</v>
      </c>
      <c r="Q24" s="8">
        <f t="shared" si="8"/>
        <v>90000</v>
      </c>
      <c r="R24" s="8">
        <f t="shared" si="8"/>
        <v>90000</v>
      </c>
      <c r="S24" s="8">
        <f t="shared" si="8"/>
        <v>105000</v>
      </c>
      <c r="T24" s="8">
        <f t="shared" si="8"/>
        <v>105000</v>
      </c>
      <c r="U24" s="8">
        <f t="shared" si="8"/>
        <v>105000</v>
      </c>
      <c r="V24" s="8">
        <f t="shared" si="8"/>
        <v>105000</v>
      </c>
      <c r="W24" s="8">
        <f t="shared" si="8"/>
        <v>105000</v>
      </c>
      <c r="X24" s="8">
        <f t="shared" si="8"/>
        <v>105000</v>
      </c>
      <c r="Y24" s="8">
        <f t="shared" si="8"/>
        <v>105000</v>
      </c>
      <c r="Z24" s="8">
        <f t="shared" si="8"/>
        <v>105000</v>
      </c>
      <c r="AA24" s="8">
        <f t="shared" si="8"/>
        <v>105000</v>
      </c>
      <c r="AB24" s="8">
        <f t="shared" si="8"/>
        <v>120000</v>
      </c>
      <c r="AC24" s="8">
        <f t="shared" si="8"/>
        <v>120000</v>
      </c>
      <c r="AD24" s="8">
        <f t="shared" si="8"/>
        <v>120000</v>
      </c>
      <c r="AE24" s="8">
        <f t="shared" si="8"/>
        <v>120000</v>
      </c>
      <c r="AF24" s="8">
        <f t="shared" si="8"/>
        <v>120000</v>
      </c>
      <c r="AG24" s="8">
        <f t="shared" si="8"/>
        <v>120000</v>
      </c>
      <c r="AH24" s="8">
        <f t="shared" si="8"/>
        <v>120000</v>
      </c>
      <c r="AI24" s="8">
        <f t="shared" si="8"/>
        <v>120000</v>
      </c>
      <c r="AJ24" s="8">
        <f t="shared" si="8"/>
        <v>120000</v>
      </c>
      <c r="AK24" s="8">
        <f t="shared" si="8"/>
        <v>120000</v>
      </c>
      <c r="AL24" s="8">
        <f t="shared" si="8"/>
        <v>120000</v>
      </c>
      <c r="AM24" s="8">
        <f t="shared" si="8"/>
        <v>120000</v>
      </c>
      <c r="AN24" s="8">
        <f t="shared" si="5"/>
        <v>3502050</v>
      </c>
    </row>
    <row r="25" spans="1:40">
      <c r="A25" s="1" t="s">
        <v>10</v>
      </c>
      <c r="B25" s="17">
        <v>0.15</v>
      </c>
      <c r="C25" s="8"/>
      <c r="D25" s="8">
        <f>D18*$B$25</f>
        <v>20250</v>
      </c>
      <c r="E25" s="8">
        <f>E18*$B$25</f>
        <v>22950</v>
      </c>
      <c r="F25" s="8">
        <f t="shared" ref="F25:AM25" si="9">F18*$B$25</f>
        <v>22950</v>
      </c>
      <c r="G25" s="8">
        <f t="shared" si="9"/>
        <v>27000</v>
      </c>
      <c r="H25" s="8">
        <f t="shared" si="9"/>
        <v>30375</v>
      </c>
      <c r="I25" s="8">
        <f t="shared" si="9"/>
        <v>37500</v>
      </c>
      <c r="J25" s="8">
        <f t="shared" si="9"/>
        <v>37500</v>
      </c>
      <c r="K25" s="8">
        <f t="shared" si="9"/>
        <v>45000</v>
      </c>
      <c r="L25" s="8">
        <f t="shared" si="9"/>
        <v>45000</v>
      </c>
      <c r="M25" s="8">
        <f t="shared" si="9"/>
        <v>45000</v>
      </c>
      <c r="N25" s="8">
        <f t="shared" si="9"/>
        <v>45000</v>
      </c>
      <c r="O25" s="8">
        <f t="shared" si="9"/>
        <v>45000</v>
      </c>
      <c r="P25" s="8">
        <f t="shared" si="9"/>
        <v>45000</v>
      </c>
      <c r="Q25" s="8">
        <f t="shared" si="9"/>
        <v>45000</v>
      </c>
      <c r="R25" s="8">
        <f t="shared" si="9"/>
        <v>45000</v>
      </c>
      <c r="S25" s="8">
        <f t="shared" si="9"/>
        <v>52500</v>
      </c>
      <c r="T25" s="8">
        <f t="shared" si="9"/>
        <v>52500</v>
      </c>
      <c r="U25" s="8">
        <f t="shared" si="9"/>
        <v>52500</v>
      </c>
      <c r="V25" s="8">
        <f t="shared" si="9"/>
        <v>52500</v>
      </c>
      <c r="W25" s="8">
        <f t="shared" si="9"/>
        <v>52500</v>
      </c>
      <c r="X25" s="8">
        <f t="shared" si="9"/>
        <v>52500</v>
      </c>
      <c r="Y25" s="8">
        <f t="shared" si="9"/>
        <v>52500</v>
      </c>
      <c r="Z25" s="8">
        <f t="shared" si="9"/>
        <v>52500</v>
      </c>
      <c r="AA25" s="8">
        <f t="shared" si="9"/>
        <v>52500</v>
      </c>
      <c r="AB25" s="8">
        <f t="shared" si="9"/>
        <v>60000</v>
      </c>
      <c r="AC25" s="8">
        <f t="shared" si="9"/>
        <v>60000</v>
      </c>
      <c r="AD25" s="8">
        <f t="shared" si="9"/>
        <v>60000</v>
      </c>
      <c r="AE25" s="8">
        <f t="shared" si="9"/>
        <v>60000</v>
      </c>
      <c r="AF25" s="8">
        <f t="shared" si="9"/>
        <v>60000</v>
      </c>
      <c r="AG25" s="8">
        <f t="shared" si="9"/>
        <v>60000</v>
      </c>
      <c r="AH25" s="8">
        <f t="shared" si="9"/>
        <v>60000</v>
      </c>
      <c r="AI25" s="8">
        <f t="shared" si="9"/>
        <v>60000</v>
      </c>
      <c r="AJ25" s="8">
        <f t="shared" si="9"/>
        <v>60000</v>
      </c>
      <c r="AK25" s="8">
        <f t="shared" si="9"/>
        <v>60000</v>
      </c>
      <c r="AL25" s="8">
        <f t="shared" si="9"/>
        <v>60000</v>
      </c>
      <c r="AM25" s="8">
        <f t="shared" si="9"/>
        <v>60000</v>
      </c>
      <c r="AN25" s="8">
        <f t="shared" si="5"/>
        <v>1751025</v>
      </c>
    </row>
    <row r="26" spans="1:40" s="14" customFormat="1">
      <c r="A26" s="14" t="s">
        <v>30</v>
      </c>
      <c r="C26" s="11"/>
      <c r="D26" s="11">
        <f>D17-D22</f>
        <v>81000</v>
      </c>
      <c r="E26" s="11">
        <f t="shared" ref="E26:AM26" si="10">E17-E22</f>
        <v>91800</v>
      </c>
      <c r="F26" s="11">
        <f t="shared" si="10"/>
        <v>91800</v>
      </c>
      <c r="G26" s="11">
        <f t="shared" si="10"/>
        <v>108000</v>
      </c>
      <c r="H26" s="11">
        <f t="shared" si="10"/>
        <v>121500</v>
      </c>
      <c r="I26" s="11">
        <f t="shared" si="10"/>
        <v>150000</v>
      </c>
      <c r="J26" s="11">
        <f t="shared" si="10"/>
        <v>150000</v>
      </c>
      <c r="K26" s="11">
        <f t="shared" si="10"/>
        <v>180000</v>
      </c>
      <c r="L26" s="11">
        <f t="shared" si="10"/>
        <v>180000</v>
      </c>
      <c r="M26" s="11">
        <f t="shared" si="10"/>
        <v>180000</v>
      </c>
      <c r="N26" s="11">
        <f t="shared" si="10"/>
        <v>180000</v>
      </c>
      <c r="O26" s="11">
        <f t="shared" si="10"/>
        <v>180000</v>
      </c>
      <c r="P26" s="11">
        <f t="shared" si="10"/>
        <v>180000</v>
      </c>
      <c r="Q26" s="11">
        <f t="shared" si="10"/>
        <v>180000</v>
      </c>
      <c r="R26" s="11">
        <f t="shared" si="10"/>
        <v>180000</v>
      </c>
      <c r="S26" s="11">
        <f t="shared" si="10"/>
        <v>210000</v>
      </c>
      <c r="T26" s="11">
        <f t="shared" si="10"/>
        <v>210000</v>
      </c>
      <c r="U26" s="11">
        <f t="shared" si="10"/>
        <v>210000</v>
      </c>
      <c r="V26" s="11">
        <f t="shared" si="10"/>
        <v>210000</v>
      </c>
      <c r="W26" s="11">
        <f t="shared" si="10"/>
        <v>210000</v>
      </c>
      <c r="X26" s="11">
        <f t="shared" si="10"/>
        <v>210000</v>
      </c>
      <c r="Y26" s="11">
        <f t="shared" si="10"/>
        <v>210000</v>
      </c>
      <c r="Z26" s="11">
        <f t="shared" si="10"/>
        <v>210000</v>
      </c>
      <c r="AA26" s="11">
        <f t="shared" si="10"/>
        <v>210000</v>
      </c>
      <c r="AB26" s="11">
        <f t="shared" si="10"/>
        <v>240000</v>
      </c>
      <c r="AC26" s="11">
        <f t="shared" si="10"/>
        <v>240000</v>
      </c>
      <c r="AD26" s="11">
        <f t="shared" si="10"/>
        <v>240000</v>
      </c>
      <c r="AE26" s="11">
        <f t="shared" si="10"/>
        <v>240000</v>
      </c>
      <c r="AF26" s="11">
        <f t="shared" si="10"/>
        <v>240000</v>
      </c>
      <c r="AG26" s="11">
        <f t="shared" si="10"/>
        <v>240000</v>
      </c>
      <c r="AH26" s="11">
        <f t="shared" si="10"/>
        <v>240000</v>
      </c>
      <c r="AI26" s="11">
        <f t="shared" si="10"/>
        <v>240000</v>
      </c>
      <c r="AJ26" s="11">
        <f t="shared" si="10"/>
        <v>240000</v>
      </c>
      <c r="AK26" s="11">
        <f t="shared" si="10"/>
        <v>240000</v>
      </c>
      <c r="AL26" s="11">
        <f t="shared" si="10"/>
        <v>240000</v>
      </c>
      <c r="AM26" s="11">
        <f t="shared" si="10"/>
        <v>240000</v>
      </c>
      <c r="AN26" s="11">
        <f t="shared" si="5"/>
        <v>7004100</v>
      </c>
    </row>
    <row r="27" spans="1:40">
      <c r="A27" s="1" t="s">
        <v>31</v>
      </c>
      <c r="C27" s="8"/>
      <c r="D27" s="12">
        <f>D26/D17</f>
        <v>0.52173913043478259</v>
      </c>
      <c r="E27" s="12">
        <f t="shared" ref="E27:AN27" si="11">E26/E17</f>
        <v>0.52173913043478259</v>
      </c>
      <c r="F27" s="12">
        <f t="shared" si="11"/>
        <v>0.52173913043478259</v>
      </c>
      <c r="G27" s="12">
        <f t="shared" si="11"/>
        <v>0.52173913043478259</v>
      </c>
      <c r="H27" s="12">
        <f t="shared" si="11"/>
        <v>0.52173913043478259</v>
      </c>
      <c r="I27" s="12">
        <f t="shared" si="11"/>
        <v>0.52173913043478259</v>
      </c>
      <c r="J27" s="12">
        <f t="shared" si="11"/>
        <v>0.52173913043478259</v>
      </c>
      <c r="K27" s="12">
        <f t="shared" si="11"/>
        <v>0.52173913043478259</v>
      </c>
      <c r="L27" s="12">
        <f t="shared" si="11"/>
        <v>0.52173913043478259</v>
      </c>
      <c r="M27" s="12">
        <f t="shared" si="11"/>
        <v>0.52173913043478259</v>
      </c>
      <c r="N27" s="12">
        <f t="shared" si="11"/>
        <v>0.52173913043478259</v>
      </c>
      <c r="O27" s="12">
        <f t="shared" si="11"/>
        <v>0.52173913043478259</v>
      </c>
      <c r="P27" s="12">
        <f t="shared" si="11"/>
        <v>0.52173913043478259</v>
      </c>
      <c r="Q27" s="12">
        <f t="shared" si="11"/>
        <v>0.52173913043478259</v>
      </c>
      <c r="R27" s="12">
        <f t="shared" si="11"/>
        <v>0.52173913043478259</v>
      </c>
      <c r="S27" s="12">
        <f t="shared" si="11"/>
        <v>0.52173913043478259</v>
      </c>
      <c r="T27" s="12">
        <f t="shared" si="11"/>
        <v>0.52173913043478259</v>
      </c>
      <c r="U27" s="12">
        <f t="shared" si="11"/>
        <v>0.52173913043478259</v>
      </c>
      <c r="V27" s="12">
        <f t="shared" si="11"/>
        <v>0.52173913043478259</v>
      </c>
      <c r="W27" s="12">
        <f t="shared" si="11"/>
        <v>0.52173913043478259</v>
      </c>
      <c r="X27" s="12">
        <f t="shared" si="11"/>
        <v>0.52173913043478259</v>
      </c>
      <c r="Y27" s="12">
        <f t="shared" si="11"/>
        <v>0.52173913043478259</v>
      </c>
      <c r="Z27" s="12">
        <f t="shared" si="11"/>
        <v>0.52173913043478259</v>
      </c>
      <c r="AA27" s="12">
        <f t="shared" si="11"/>
        <v>0.52173913043478259</v>
      </c>
      <c r="AB27" s="12">
        <f t="shared" si="11"/>
        <v>0.52173913043478259</v>
      </c>
      <c r="AC27" s="12">
        <f t="shared" si="11"/>
        <v>0.52173913043478259</v>
      </c>
      <c r="AD27" s="12">
        <f t="shared" si="11"/>
        <v>0.52173913043478259</v>
      </c>
      <c r="AE27" s="12">
        <f t="shared" si="11"/>
        <v>0.52173913043478259</v>
      </c>
      <c r="AF27" s="12">
        <f t="shared" si="11"/>
        <v>0.52173913043478259</v>
      </c>
      <c r="AG27" s="12">
        <f t="shared" si="11"/>
        <v>0.52173913043478259</v>
      </c>
      <c r="AH27" s="12">
        <f t="shared" si="11"/>
        <v>0.52173913043478259</v>
      </c>
      <c r="AI27" s="12">
        <f t="shared" si="11"/>
        <v>0.52173913043478259</v>
      </c>
      <c r="AJ27" s="12">
        <f t="shared" si="11"/>
        <v>0.52173913043478259</v>
      </c>
      <c r="AK27" s="12">
        <f t="shared" si="11"/>
        <v>0.52173913043478259</v>
      </c>
      <c r="AL27" s="12">
        <f t="shared" si="11"/>
        <v>0.52173913043478259</v>
      </c>
      <c r="AM27" s="12">
        <f t="shared" si="11"/>
        <v>0.52173913043478259</v>
      </c>
      <c r="AN27" s="12">
        <f t="shared" si="11"/>
        <v>0.52173913043478259</v>
      </c>
    </row>
    <row r="28" spans="1:40" s="14" customFormat="1">
      <c r="A28" s="14" t="s">
        <v>11</v>
      </c>
      <c r="C28" s="8"/>
      <c r="D28" s="11">
        <f>SUM(D29:D34)</f>
        <v>25301.25</v>
      </c>
      <c r="E28" s="11">
        <f>SUM(E29:E34)</f>
        <v>26336.25</v>
      </c>
      <c r="F28" s="11">
        <f t="shared" ref="F28:AM28" si="12">SUM(F29:F34)</f>
        <v>26336.25</v>
      </c>
      <c r="G28" s="11">
        <f t="shared" si="12"/>
        <v>27888.75</v>
      </c>
      <c r="H28" s="11">
        <f t="shared" si="12"/>
        <v>29182.5</v>
      </c>
      <c r="I28" s="11">
        <f t="shared" si="12"/>
        <v>31913.75</v>
      </c>
      <c r="J28" s="11">
        <f t="shared" si="12"/>
        <v>31913.75</v>
      </c>
      <c r="K28" s="11">
        <f t="shared" si="12"/>
        <v>34788.75</v>
      </c>
      <c r="L28" s="11">
        <f t="shared" si="12"/>
        <v>34788.75</v>
      </c>
      <c r="M28" s="11">
        <f t="shared" si="12"/>
        <v>34788.75</v>
      </c>
      <c r="N28" s="11">
        <f t="shared" si="12"/>
        <v>34788.75</v>
      </c>
      <c r="O28" s="11">
        <f t="shared" si="12"/>
        <v>34788.75</v>
      </c>
      <c r="P28" s="11">
        <f t="shared" si="12"/>
        <v>36342.625</v>
      </c>
      <c r="Q28" s="11">
        <f t="shared" si="12"/>
        <v>36342.625</v>
      </c>
      <c r="R28" s="11">
        <f t="shared" si="12"/>
        <v>36342.625</v>
      </c>
      <c r="S28" s="11">
        <f t="shared" si="12"/>
        <v>39217.625</v>
      </c>
      <c r="T28" s="11">
        <f t="shared" si="12"/>
        <v>39217.625</v>
      </c>
      <c r="U28" s="11">
        <f t="shared" si="12"/>
        <v>39217.625</v>
      </c>
      <c r="V28" s="11">
        <f t="shared" si="12"/>
        <v>39217.625</v>
      </c>
      <c r="W28" s="11">
        <f t="shared" si="12"/>
        <v>39217.625</v>
      </c>
      <c r="X28" s="11">
        <f t="shared" si="12"/>
        <v>39217.625</v>
      </c>
      <c r="Y28" s="11">
        <f t="shared" si="12"/>
        <v>39217.625</v>
      </c>
      <c r="Z28" s="11">
        <f t="shared" si="12"/>
        <v>39217.625</v>
      </c>
      <c r="AA28" s="11">
        <f t="shared" si="12"/>
        <v>39217.625</v>
      </c>
      <c r="AB28" s="11">
        <f t="shared" si="12"/>
        <v>43801.887499999997</v>
      </c>
      <c r="AC28" s="11">
        <f t="shared" si="12"/>
        <v>43801.887499999997</v>
      </c>
      <c r="AD28" s="11">
        <f t="shared" si="12"/>
        <v>43801.887499999997</v>
      </c>
      <c r="AE28" s="11">
        <f t="shared" si="12"/>
        <v>43801.887499999997</v>
      </c>
      <c r="AF28" s="11">
        <f t="shared" si="12"/>
        <v>43801.887499999997</v>
      </c>
      <c r="AG28" s="11">
        <f t="shared" si="12"/>
        <v>43801.887499999997</v>
      </c>
      <c r="AH28" s="11">
        <f t="shared" si="12"/>
        <v>43801.887499999997</v>
      </c>
      <c r="AI28" s="11">
        <f t="shared" si="12"/>
        <v>43801.887499999997</v>
      </c>
      <c r="AJ28" s="11">
        <f t="shared" si="12"/>
        <v>43801.887499999997</v>
      </c>
      <c r="AK28" s="11">
        <f t="shared" si="12"/>
        <v>43801.887499999997</v>
      </c>
      <c r="AL28" s="11">
        <f t="shared" si="12"/>
        <v>43801.887499999997</v>
      </c>
      <c r="AM28" s="11">
        <f t="shared" si="12"/>
        <v>43801.887499999997</v>
      </c>
      <c r="AN28" s="11">
        <f t="shared" ref="AN28:AN34" si="13">SUM(D28:AM28)</f>
        <v>1360425.3999999994</v>
      </c>
    </row>
    <row r="29" spans="1:40">
      <c r="A29" s="1" t="s">
        <v>12</v>
      </c>
      <c r="C29" s="8"/>
      <c r="D29" s="16">
        <v>5000</v>
      </c>
      <c r="E29" s="8">
        <f>D29</f>
        <v>5000</v>
      </c>
      <c r="F29" s="8">
        <f t="shared" ref="F29:AM33" si="14">E29</f>
        <v>5000</v>
      </c>
      <c r="G29" s="8">
        <f t="shared" si="14"/>
        <v>5000</v>
      </c>
      <c r="H29" s="8">
        <f t="shared" si="14"/>
        <v>5000</v>
      </c>
      <c r="I29" s="8">
        <f t="shared" si="14"/>
        <v>5000</v>
      </c>
      <c r="J29" s="8">
        <f t="shared" si="14"/>
        <v>5000</v>
      </c>
      <c r="K29" s="8">
        <f t="shared" si="14"/>
        <v>5000</v>
      </c>
      <c r="L29" s="8">
        <f t="shared" si="14"/>
        <v>5000</v>
      </c>
      <c r="M29" s="8">
        <f t="shared" si="14"/>
        <v>5000</v>
      </c>
      <c r="N29" s="8">
        <f t="shared" si="14"/>
        <v>5000</v>
      </c>
      <c r="O29" s="8">
        <f t="shared" si="14"/>
        <v>5000</v>
      </c>
      <c r="P29" s="8">
        <f>O29+O29*10%</f>
        <v>5500</v>
      </c>
      <c r="Q29" s="8">
        <f t="shared" si="14"/>
        <v>5500</v>
      </c>
      <c r="R29" s="8">
        <f t="shared" si="14"/>
        <v>5500</v>
      </c>
      <c r="S29" s="8">
        <f t="shared" si="14"/>
        <v>5500</v>
      </c>
      <c r="T29" s="8">
        <f t="shared" si="14"/>
        <v>5500</v>
      </c>
      <c r="U29" s="8">
        <f t="shared" si="14"/>
        <v>5500</v>
      </c>
      <c r="V29" s="8">
        <f t="shared" si="14"/>
        <v>5500</v>
      </c>
      <c r="W29" s="8">
        <f t="shared" si="14"/>
        <v>5500</v>
      </c>
      <c r="X29" s="8">
        <f t="shared" si="14"/>
        <v>5500</v>
      </c>
      <c r="Y29" s="8">
        <f t="shared" si="14"/>
        <v>5500</v>
      </c>
      <c r="Z29" s="8">
        <f t="shared" si="14"/>
        <v>5500</v>
      </c>
      <c r="AA29" s="8">
        <f t="shared" si="14"/>
        <v>5500</v>
      </c>
      <c r="AB29" s="8">
        <f>AA29+AA29*10%</f>
        <v>6050</v>
      </c>
      <c r="AC29" s="8">
        <f t="shared" si="14"/>
        <v>6050</v>
      </c>
      <c r="AD29" s="8">
        <f t="shared" si="14"/>
        <v>6050</v>
      </c>
      <c r="AE29" s="8">
        <f t="shared" si="14"/>
        <v>6050</v>
      </c>
      <c r="AF29" s="8">
        <f t="shared" si="14"/>
        <v>6050</v>
      </c>
      <c r="AG29" s="8">
        <f t="shared" si="14"/>
        <v>6050</v>
      </c>
      <c r="AH29" s="8">
        <f t="shared" si="14"/>
        <v>6050</v>
      </c>
      <c r="AI29" s="8">
        <f t="shared" si="14"/>
        <v>6050</v>
      </c>
      <c r="AJ29" s="8">
        <f t="shared" si="14"/>
        <v>6050</v>
      </c>
      <c r="AK29" s="8">
        <f t="shared" si="14"/>
        <v>6050</v>
      </c>
      <c r="AL29" s="8">
        <f t="shared" si="14"/>
        <v>6050</v>
      </c>
      <c r="AM29" s="8">
        <f t="shared" si="14"/>
        <v>6050</v>
      </c>
      <c r="AN29" s="8">
        <f t="shared" si="13"/>
        <v>198600</v>
      </c>
    </row>
    <row r="30" spans="1:40">
      <c r="A30" s="1" t="s">
        <v>41</v>
      </c>
      <c r="B30" s="17">
        <v>2.5000000000000001E-2</v>
      </c>
      <c r="C30" s="8"/>
      <c r="D30" s="16">
        <f>D17*$B$34</f>
        <v>7762.5</v>
      </c>
      <c r="E30" s="8">
        <f t="shared" ref="E30:T33" si="15">D30</f>
        <v>7762.5</v>
      </c>
      <c r="F30" s="8">
        <f t="shared" si="15"/>
        <v>7762.5</v>
      </c>
      <c r="G30" s="8">
        <f t="shared" si="15"/>
        <v>7762.5</v>
      </c>
      <c r="H30" s="8">
        <f t="shared" si="15"/>
        <v>7762.5</v>
      </c>
      <c r="I30" s="8">
        <f t="shared" si="15"/>
        <v>7762.5</v>
      </c>
      <c r="J30" s="8">
        <f t="shared" si="15"/>
        <v>7762.5</v>
      </c>
      <c r="K30" s="8">
        <f t="shared" si="15"/>
        <v>7762.5</v>
      </c>
      <c r="L30" s="8">
        <f t="shared" si="15"/>
        <v>7762.5</v>
      </c>
      <c r="M30" s="8">
        <f t="shared" si="15"/>
        <v>7762.5</v>
      </c>
      <c r="N30" s="8">
        <f t="shared" si="15"/>
        <v>7762.5</v>
      </c>
      <c r="O30" s="8">
        <f t="shared" si="15"/>
        <v>7762.5</v>
      </c>
      <c r="P30" s="8">
        <f>O30+O30*10%</f>
        <v>8538.75</v>
      </c>
      <c r="Q30" s="8">
        <f t="shared" si="15"/>
        <v>8538.75</v>
      </c>
      <c r="R30" s="8">
        <f t="shared" si="15"/>
        <v>8538.75</v>
      </c>
      <c r="S30" s="8">
        <f t="shared" si="15"/>
        <v>8538.75</v>
      </c>
      <c r="T30" s="8">
        <f t="shared" si="15"/>
        <v>8538.75</v>
      </c>
      <c r="U30" s="8">
        <f t="shared" si="14"/>
        <v>8538.75</v>
      </c>
      <c r="V30" s="8">
        <f t="shared" si="14"/>
        <v>8538.75</v>
      </c>
      <c r="W30" s="8">
        <f t="shared" si="14"/>
        <v>8538.75</v>
      </c>
      <c r="X30" s="8">
        <f t="shared" si="14"/>
        <v>8538.75</v>
      </c>
      <c r="Y30" s="8">
        <f t="shared" si="14"/>
        <v>8538.75</v>
      </c>
      <c r="Z30" s="8">
        <f t="shared" si="14"/>
        <v>8538.75</v>
      </c>
      <c r="AA30" s="8">
        <f t="shared" si="14"/>
        <v>8538.75</v>
      </c>
      <c r="AB30" s="8">
        <f>AA30+AA30*10%</f>
        <v>9392.625</v>
      </c>
      <c r="AC30" s="8">
        <f t="shared" si="14"/>
        <v>9392.625</v>
      </c>
      <c r="AD30" s="8">
        <f t="shared" si="14"/>
        <v>9392.625</v>
      </c>
      <c r="AE30" s="8">
        <f t="shared" si="14"/>
        <v>9392.625</v>
      </c>
      <c r="AF30" s="8">
        <f t="shared" si="14"/>
        <v>9392.625</v>
      </c>
      <c r="AG30" s="8">
        <f t="shared" si="14"/>
        <v>9392.625</v>
      </c>
      <c r="AH30" s="8">
        <f t="shared" si="14"/>
        <v>9392.625</v>
      </c>
      <c r="AI30" s="8">
        <f t="shared" si="14"/>
        <v>9392.625</v>
      </c>
      <c r="AJ30" s="8">
        <f t="shared" si="14"/>
        <v>9392.625</v>
      </c>
      <c r="AK30" s="8">
        <f t="shared" si="14"/>
        <v>9392.625</v>
      </c>
      <c r="AL30" s="8">
        <f t="shared" si="14"/>
        <v>9392.625</v>
      </c>
      <c r="AM30" s="8">
        <f t="shared" si="14"/>
        <v>9392.625</v>
      </c>
      <c r="AN30" s="8">
        <f t="shared" si="13"/>
        <v>308326.5</v>
      </c>
    </row>
    <row r="31" spans="1:40">
      <c r="A31" s="1" t="s">
        <v>42</v>
      </c>
      <c r="B31" s="17">
        <v>5.0000000000000001E-3</v>
      </c>
      <c r="C31" s="8"/>
      <c r="D31" s="16">
        <f>D17*$B$31</f>
        <v>776.25</v>
      </c>
      <c r="E31" s="8">
        <f t="shared" si="15"/>
        <v>776.25</v>
      </c>
      <c r="F31" s="8">
        <f t="shared" si="14"/>
        <v>776.25</v>
      </c>
      <c r="G31" s="8">
        <f t="shared" si="14"/>
        <v>776.25</v>
      </c>
      <c r="H31" s="8">
        <f t="shared" si="14"/>
        <v>776.25</v>
      </c>
      <c r="I31" s="8">
        <f t="shared" si="14"/>
        <v>776.25</v>
      </c>
      <c r="J31" s="8">
        <f t="shared" si="14"/>
        <v>776.25</v>
      </c>
      <c r="K31" s="8">
        <f t="shared" si="14"/>
        <v>776.25</v>
      </c>
      <c r="L31" s="8">
        <f t="shared" si="14"/>
        <v>776.25</v>
      </c>
      <c r="M31" s="8">
        <f t="shared" si="14"/>
        <v>776.25</v>
      </c>
      <c r="N31" s="8">
        <f t="shared" si="14"/>
        <v>776.25</v>
      </c>
      <c r="O31" s="8">
        <f t="shared" si="14"/>
        <v>776.25</v>
      </c>
      <c r="P31" s="8">
        <f>O31+O31*10%</f>
        <v>853.875</v>
      </c>
      <c r="Q31" s="8">
        <f t="shared" si="14"/>
        <v>853.875</v>
      </c>
      <c r="R31" s="8">
        <f t="shared" si="14"/>
        <v>853.875</v>
      </c>
      <c r="S31" s="8">
        <f t="shared" si="14"/>
        <v>853.875</v>
      </c>
      <c r="T31" s="8">
        <f t="shared" si="14"/>
        <v>853.875</v>
      </c>
      <c r="U31" s="8">
        <f t="shared" si="14"/>
        <v>853.875</v>
      </c>
      <c r="V31" s="8">
        <f t="shared" si="14"/>
        <v>853.875</v>
      </c>
      <c r="W31" s="8">
        <f t="shared" si="14"/>
        <v>853.875</v>
      </c>
      <c r="X31" s="8">
        <f t="shared" si="14"/>
        <v>853.875</v>
      </c>
      <c r="Y31" s="8">
        <f t="shared" si="14"/>
        <v>853.875</v>
      </c>
      <c r="Z31" s="8">
        <f t="shared" si="14"/>
        <v>853.875</v>
      </c>
      <c r="AA31" s="8">
        <f t="shared" si="14"/>
        <v>853.875</v>
      </c>
      <c r="AB31" s="8">
        <f>AA31+AA31*10%</f>
        <v>939.26250000000005</v>
      </c>
      <c r="AC31" s="8">
        <f t="shared" si="14"/>
        <v>939.26250000000005</v>
      </c>
      <c r="AD31" s="8">
        <f t="shared" si="14"/>
        <v>939.26250000000005</v>
      </c>
      <c r="AE31" s="8">
        <f t="shared" si="14"/>
        <v>939.26250000000005</v>
      </c>
      <c r="AF31" s="8">
        <f t="shared" si="14"/>
        <v>939.26250000000005</v>
      </c>
      <c r="AG31" s="8">
        <f t="shared" si="14"/>
        <v>939.26250000000005</v>
      </c>
      <c r="AH31" s="8">
        <f t="shared" si="14"/>
        <v>939.26250000000005</v>
      </c>
      <c r="AI31" s="8">
        <f t="shared" si="14"/>
        <v>939.26250000000005</v>
      </c>
      <c r="AJ31" s="8">
        <f t="shared" si="14"/>
        <v>939.26250000000005</v>
      </c>
      <c r="AK31" s="8">
        <f t="shared" si="14"/>
        <v>939.26250000000005</v>
      </c>
      <c r="AL31" s="8">
        <f t="shared" si="14"/>
        <v>939.26250000000005</v>
      </c>
      <c r="AM31" s="8">
        <f t="shared" si="14"/>
        <v>939.26250000000005</v>
      </c>
      <c r="AN31" s="8">
        <f t="shared" si="13"/>
        <v>30832.650000000009</v>
      </c>
    </row>
    <row r="32" spans="1:40">
      <c r="A32" s="1" t="s">
        <v>13</v>
      </c>
      <c r="C32" s="8"/>
      <c r="D32" s="16">
        <v>2000</v>
      </c>
      <c r="E32" s="8">
        <f t="shared" si="15"/>
        <v>2000</v>
      </c>
      <c r="F32" s="8">
        <f t="shared" si="14"/>
        <v>2000</v>
      </c>
      <c r="G32" s="8">
        <f t="shared" si="14"/>
        <v>2000</v>
      </c>
      <c r="H32" s="8">
        <f t="shared" si="14"/>
        <v>2000</v>
      </c>
      <c r="I32" s="8">
        <f t="shared" si="14"/>
        <v>2000</v>
      </c>
      <c r="J32" s="8">
        <f t="shared" si="14"/>
        <v>2000</v>
      </c>
      <c r="K32" s="8">
        <f t="shared" si="14"/>
        <v>2000</v>
      </c>
      <c r="L32" s="8">
        <f t="shared" si="14"/>
        <v>2000</v>
      </c>
      <c r="M32" s="8">
        <f t="shared" si="14"/>
        <v>2000</v>
      </c>
      <c r="N32" s="8">
        <f t="shared" si="14"/>
        <v>2000</v>
      </c>
      <c r="O32" s="8">
        <f t="shared" si="14"/>
        <v>2000</v>
      </c>
      <c r="P32" s="8">
        <f t="shared" si="14"/>
        <v>2000</v>
      </c>
      <c r="Q32" s="8">
        <f t="shared" si="14"/>
        <v>2000</v>
      </c>
      <c r="R32" s="8">
        <f t="shared" si="14"/>
        <v>2000</v>
      </c>
      <c r="S32" s="8">
        <f t="shared" si="14"/>
        <v>2000</v>
      </c>
      <c r="T32" s="8">
        <f t="shared" si="14"/>
        <v>2000</v>
      </c>
      <c r="U32" s="8">
        <f t="shared" si="14"/>
        <v>2000</v>
      </c>
      <c r="V32" s="8">
        <f t="shared" si="14"/>
        <v>2000</v>
      </c>
      <c r="W32" s="8">
        <f t="shared" si="14"/>
        <v>2000</v>
      </c>
      <c r="X32" s="8">
        <f t="shared" si="14"/>
        <v>2000</v>
      </c>
      <c r="Y32" s="8">
        <f t="shared" si="14"/>
        <v>2000</v>
      </c>
      <c r="Z32" s="8">
        <f t="shared" si="14"/>
        <v>2000</v>
      </c>
      <c r="AA32" s="8">
        <f t="shared" si="14"/>
        <v>2000</v>
      </c>
      <c r="AB32" s="8">
        <f t="shared" ref="AB32" si="16">AA32</f>
        <v>2000</v>
      </c>
      <c r="AC32" s="8">
        <f t="shared" si="14"/>
        <v>2000</v>
      </c>
      <c r="AD32" s="8">
        <f t="shared" si="14"/>
        <v>2000</v>
      </c>
      <c r="AE32" s="8">
        <f t="shared" si="14"/>
        <v>2000</v>
      </c>
      <c r="AF32" s="8">
        <f t="shared" si="14"/>
        <v>2000</v>
      </c>
      <c r="AG32" s="8">
        <f t="shared" si="14"/>
        <v>2000</v>
      </c>
      <c r="AH32" s="8">
        <f t="shared" si="14"/>
        <v>2000</v>
      </c>
      <c r="AI32" s="8">
        <f t="shared" si="14"/>
        <v>2000</v>
      </c>
      <c r="AJ32" s="8">
        <f t="shared" si="14"/>
        <v>2000</v>
      </c>
      <c r="AK32" s="8">
        <f t="shared" si="14"/>
        <v>2000</v>
      </c>
      <c r="AL32" s="8">
        <f t="shared" si="14"/>
        <v>2000</v>
      </c>
      <c r="AM32" s="8">
        <f t="shared" si="14"/>
        <v>2000</v>
      </c>
      <c r="AN32" s="8">
        <f t="shared" si="13"/>
        <v>72000</v>
      </c>
    </row>
    <row r="33" spans="1:40">
      <c r="A33" s="1" t="s">
        <v>14</v>
      </c>
      <c r="C33" s="8"/>
      <c r="D33" s="16">
        <v>2000</v>
      </c>
      <c r="E33" s="8">
        <f t="shared" si="15"/>
        <v>2000</v>
      </c>
      <c r="F33" s="8">
        <f t="shared" si="14"/>
        <v>2000</v>
      </c>
      <c r="G33" s="8">
        <f t="shared" si="14"/>
        <v>2000</v>
      </c>
      <c r="H33" s="8">
        <f t="shared" si="14"/>
        <v>2000</v>
      </c>
      <c r="I33" s="8">
        <f t="shared" si="14"/>
        <v>2000</v>
      </c>
      <c r="J33" s="8">
        <f t="shared" si="14"/>
        <v>2000</v>
      </c>
      <c r="K33" s="8">
        <f t="shared" si="14"/>
        <v>2000</v>
      </c>
      <c r="L33" s="8">
        <f t="shared" si="14"/>
        <v>2000</v>
      </c>
      <c r="M33" s="8">
        <f t="shared" si="14"/>
        <v>2000</v>
      </c>
      <c r="N33" s="8">
        <f t="shared" si="14"/>
        <v>2000</v>
      </c>
      <c r="O33" s="8">
        <f t="shared" si="14"/>
        <v>2000</v>
      </c>
      <c r="P33" s="8">
        <f>O33+O33*10%</f>
        <v>2200</v>
      </c>
      <c r="Q33" s="8">
        <f t="shared" si="14"/>
        <v>2200</v>
      </c>
      <c r="R33" s="8">
        <f t="shared" si="14"/>
        <v>2200</v>
      </c>
      <c r="S33" s="8">
        <f t="shared" si="14"/>
        <v>2200</v>
      </c>
      <c r="T33" s="8">
        <f t="shared" si="14"/>
        <v>2200</v>
      </c>
      <c r="U33" s="8">
        <f t="shared" si="14"/>
        <v>2200</v>
      </c>
      <c r="V33" s="8">
        <f t="shared" si="14"/>
        <v>2200</v>
      </c>
      <c r="W33" s="8">
        <f t="shared" si="14"/>
        <v>2200</v>
      </c>
      <c r="X33" s="8">
        <f t="shared" si="14"/>
        <v>2200</v>
      </c>
      <c r="Y33" s="8">
        <f t="shared" si="14"/>
        <v>2200</v>
      </c>
      <c r="Z33" s="8">
        <f t="shared" si="14"/>
        <v>2200</v>
      </c>
      <c r="AA33" s="8">
        <f t="shared" si="14"/>
        <v>2200</v>
      </c>
      <c r="AB33" s="8">
        <f>AA33+AA33*10%</f>
        <v>2420</v>
      </c>
      <c r="AC33" s="8">
        <f t="shared" si="14"/>
        <v>2420</v>
      </c>
      <c r="AD33" s="8">
        <f t="shared" si="14"/>
        <v>2420</v>
      </c>
      <c r="AE33" s="8">
        <f t="shared" si="14"/>
        <v>2420</v>
      </c>
      <c r="AF33" s="8">
        <f t="shared" si="14"/>
        <v>2420</v>
      </c>
      <c r="AG33" s="8">
        <f t="shared" si="14"/>
        <v>2420</v>
      </c>
      <c r="AH33" s="8">
        <f t="shared" si="14"/>
        <v>2420</v>
      </c>
      <c r="AI33" s="8">
        <f t="shared" si="14"/>
        <v>2420</v>
      </c>
      <c r="AJ33" s="8">
        <f t="shared" si="14"/>
        <v>2420</v>
      </c>
      <c r="AK33" s="8">
        <f t="shared" si="14"/>
        <v>2420</v>
      </c>
      <c r="AL33" s="8">
        <f t="shared" si="14"/>
        <v>2420</v>
      </c>
      <c r="AM33" s="8">
        <f t="shared" si="14"/>
        <v>2420</v>
      </c>
      <c r="AN33" s="8">
        <f t="shared" si="13"/>
        <v>79440</v>
      </c>
    </row>
    <row r="34" spans="1:40">
      <c r="A34" s="1" t="s">
        <v>15</v>
      </c>
      <c r="B34" s="17">
        <v>0.05</v>
      </c>
      <c r="C34" s="8"/>
      <c r="D34" s="8">
        <f>D17*$B$34</f>
        <v>7762.5</v>
      </c>
      <c r="E34" s="8">
        <f>E17*$B$34</f>
        <v>8797.5</v>
      </c>
      <c r="F34" s="8">
        <f t="shared" ref="F34:AM34" si="17">F17*$B$34</f>
        <v>8797.5</v>
      </c>
      <c r="G34" s="8">
        <f t="shared" si="17"/>
        <v>10350</v>
      </c>
      <c r="H34" s="8">
        <f t="shared" si="17"/>
        <v>11643.75</v>
      </c>
      <c r="I34" s="8">
        <f t="shared" si="17"/>
        <v>14375</v>
      </c>
      <c r="J34" s="8">
        <f t="shared" si="17"/>
        <v>14375</v>
      </c>
      <c r="K34" s="8">
        <f t="shared" si="17"/>
        <v>17250</v>
      </c>
      <c r="L34" s="8">
        <f t="shared" si="17"/>
        <v>17250</v>
      </c>
      <c r="M34" s="8">
        <f t="shared" si="17"/>
        <v>17250</v>
      </c>
      <c r="N34" s="8">
        <f t="shared" si="17"/>
        <v>17250</v>
      </c>
      <c r="O34" s="8">
        <f t="shared" si="17"/>
        <v>17250</v>
      </c>
      <c r="P34" s="8">
        <f t="shared" si="17"/>
        <v>17250</v>
      </c>
      <c r="Q34" s="8">
        <f t="shared" si="17"/>
        <v>17250</v>
      </c>
      <c r="R34" s="8">
        <f t="shared" si="17"/>
        <v>17250</v>
      </c>
      <c r="S34" s="8">
        <f t="shared" si="17"/>
        <v>20125</v>
      </c>
      <c r="T34" s="8">
        <f t="shared" si="17"/>
        <v>20125</v>
      </c>
      <c r="U34" s="8">
        <f t="shared" si="17"/>
        <v>20125</v>
      </c>
      <c r="V34" s="8">
        <f t="shared" si="17"/>
        <v>20125</v>
      </c>
      <c r="W34" s="8">
        <f t="shared" si="17"/>
        <v>20125</v>
      </c>
      <c r="X34" s="8">
        <f t="shared" si="17"/>
        <v>20125</v>
      </c>
      <c r="Y34" s="8">
        <f t="shared" si="17"/>
        <v>20125</v>
      </c>
      <c r="Z34" s="8">
        <f t="shared" si="17"/>
        <v>20125</v>
      </c>
      <c r="AA34" s="8">
        <f t="shared" si="17"/>
        <v>20125</v>
      </c>
      <c r="AB34" s="8">
        <f t="shared" si="17"/>
        <v>23000</v>
      </c>
      <c r="AC34" s="8">
        <f t="shared" si="17"/>
        <v>23000</v>
      </c>
      <c r="AD34" s="8">
        <f t="shared" si="17"/>
        <v>23000</v>
      </c>
      <c r="AE34" s="8">
        <f t="shared" si="17"/>
        <v>23000</v>
      </c>
      <c r="AF34" s="8">
        <f t="shared" si="17"/>
        <v>23000</v>
      </c>
      <c r="AG34" s="8">
        <f t="shared" si="17"/>
        <v>23000</v>
      </c>
      <c r="AH34" s="8">
        <f t="shared" si="17"/>
        <v>23000</v>
      </c>
      <c r="AI34" s="8">
        <f t="shared" si="17"/>
        <v>23000</v>
      </c>
      <c r="AJ34" s="8">
        <f t="shared" si="17"/>
        <v>23000</v>
      </c>
      <c r="AK34" s="8">
        <f t="shared" si="17"/>
        <v>23000</v>
      </c>
      <c r="AL34" s="8">
        <f t="shared" si="17"/>
        <v>23000</v>
      </c>
      <c r="AM34" s="8">
        <f t="shared" si="17"/>
        <v>23000</v>
      </c>
      <c r="AN34" s="8">
        <f t="shared" si="13"/>
        <v>671226.25</v>
      </c>
    </row>
    <row r="36" spans="1:40" s="14" customFormat="1">
      <c r="A36" s="14" t="s">
        <v>16</v>
      </c>
      <c r="C36" s="11"/>
      <c r="D36" s="11">
        <f>D17-D21</f>
        <v>55698.75</v>
      </c>
      <c r="E36" s="11">
        <f>E17-E21</f>
        <v>65463.75</v>
      </c>
      <c r="F36" s="11">
        <f t="shared" ref="F36:AM36" si="18">F17-F21</f>
        <v>65463.75</v>
      </c>
      <c r="G36" s="11">
        <f t="shared" si="18"/>
        <v>80111.25</v>
      </c>
      <c r="H36" s="11">
        <f t="shared" si="18"/>
        <v>92317.5</v>
      </c>
      <c r="I36" s="11">
        <f t="shared" si="18"/>
        <v>118086.25</v>
      </c>
      <c r="J36" s="11">
        <f t="shared" si="18"/>
        <v>118086.25</v>
      </c>
      <c r="K36" s="11">
        <f t="shared" si="18"/>
        <v>145211.25</v>
      </c>
      <c r="L36" s="11">
        <f t="shared" si="18"/>
        <v>145211.25</v>
      </c>
      <c r="M36" s="11">
        <f t="shared" si="18"/>
        <v>145211.25</v>
      </c>
      <c r="N36" s="11">
        <f t="shared" si="18"/>
        <v>145211.25</v>
      </c>
      <c r="O36" s="11">
        <f t="shared" si="18"/>
        <v>145211.25</v>
      </c>
      <c r="P36" s="11">
        <f t="shared" si="18"/>
        <v>143657.375</v>
      </c>
      <c r="Q36" s="11">
        <f t="shared" si="18"/>
        <v>143657.375</v>
      </c>
      <c r="R36" s="11">
        <f t="shared" si="18"/>
        <v>143657.375</v>
      </c>
      <c r="S36" s="11">
        <f t="shared" si="18"/>
        <v>170782.375</v>
      </c>
      <c r="T36" s="11">
        <f t="shared" si="18"/>
        <v>170782.375</v>
      </c>
      <c r="U36" s="11">
        <f t="shared" si="18"/>
        <v>170782.375</v>
      </c>
      <c r="V36" s="11">
        <f t="shared" si="18"/>
        <v>170782.375</v>
      </c>
      <c r="W36" s="11">
        <f t="shared" si="18"/>
        <v>170782.375</v>
      </c>
      <c r="X36" s="11">
        <f t="shared" si="18"/>
        <v>170782.375</v>
      </c>
      <c r="Y36" s="11">
        <f t="shared" si="18"/>
        <v>170782.375</v>
      </c>
      <c r="Z36" s="11">
        <f t="shared" si="18"/>
        <v>170782.375</v>
      </c>
      <c r="AA36" s="11">
        <f t="shared" si="18"/>
        <v>170782.375</v>
      </c>
      <c r="AB36" s="11">
        <f t="shared" si="18"/>
        <v>196198.11249999999</v>
      </c>
      <c r="AC36" s="11">
        <f t="shared" si="18"/>
        <v>196198.11249999999</v>
      </c>
      <c r="AD36" s="11">
        <f t="shared" si="18"/>
        <v>196198.11249999999</v>
      </c>
      <c r="AE36" s="11">
        <f t="shared" si="18"/>
        <v>196198.11249999999</v>
      </c>
      <c r="AF36" s="11">
        <f t="shared" si="18"/>
        <v>196198.11249999999</v>
      </c>
      <c r="AG36" s="11">
        <f t="shared" si="18"/>
        <v>196198.11249999999</v>
      </c>
      <c r="AH36" s="11">
        <f t="shared" si="18"/>
        <v>196198.11249999999</v>
      </c>
      <c r="AI36" s="11">
        <f t="shared" si="18"/>
        <v>196198.11249999999</v>
      </c>
      <c r="AJ36" s="11">
        <f t="shared" si="18"/>
        <v>196198.11249999999</v>
      </c>
      <c r="AK36" s="11">
        <f t="shared" si="18"/>
        <v>196198.11249999999</v>
      </c>
      <c r="AL36" s="11">
        <f t="shared" si="18"/>
        <v>196198.11249999999</v>
      </c>
      <c r="AM36" s="11">
        <f t="shared" si="18"/>
        <v>196198.11249999999</v>
      </c>
      <c r="AN36" s="11">
        <f t="shared" ref="AN36" si="19">AN17-AN21</f>
        <v>5643674.5999999978</v>
      </c>
    </row>
    <row r="37" spans="1:40">
      <c r="A37" s="1" t="s">
        <v>19</v>
      </c>
      <c r="D37" s="12">
        <f>D36/D17</f>
        <v>0.35876811594202901</v>
      </c>
      <c r="E37" s="12">
        <f>E36/E17</f>
        <v>0.37205882352941178</v>
      </c>
      <c r="F37" s="12">
        <f t="shared" ref="F37:AN37" si="20">F36/F17</f>
        <v>0.37205882352941178</v>
      </c>
      <c r="G37" s="12">
        <f t="shared" si="20"/>
        <v>0.38701086956521741</v>
      </c>
      <c r="H37" s="12">
        <f t="shared" si="20"/>
        <v>0.39642512077294684</v>
      </c>
      <c r="I37" s="12">
        <f t="shared" si="20"/>
        <v>0.41073478260869567</v>
      </c>
      <c r="J37" s="12">
        <f t="shared" si="20"/>
        <v>0.41073478260869567</v>
      </c>
      <c r="K37" s="12">
        <f t="shared" si="20"/>
        <v>0.42090217391304346</v>
      </c>
      <c r="L37" s="12">
        <f t="shared" si="20"/>
        <v>0.42090217391304346</v>
      </c>
      <c r="M37" s="12">
        <f t="shared" si="20"/>
        <v>0.42090217391304346</v>
      </c>
      <c r="N37" s="12">
        <f t="shared" si="20"/>
        <v>0.42090217391304346</v>
      </c>
      <c r="O37" s="12">
        <f t="shared" si="20"/>
        <v>0.42090217391304346</v>
      </c>
      <c r="P37" s="12">
        <f t="shared" si="20"/>
        <v>0.41639818840579712</v>
      </c>
      <c r="Q37" s="12">
        <f t="shared" si="20"/>
        <v>0.41639818840579712</v>
      </c>
      <c r="R37" s="12">
        <f t="shared" si="20"/>
        <v>0.41639818840579712</v>
      </c>
      <c r="S37" s="12">
        <f t="shared" si="20"/>
        <v>0.42430403726708077</v>
      </c>
      <c r="T37" s="12">
        <f t="shared" si="20"/>
        <v>0.42430403726708077</v>
      </c>
      <c r="U37" s="12">
        <f t="shared" si="20"/>
        <v>0.42430403726708077</v>
      </c>
      <c r="V37" s="12">
        <f t="shared" si="20"/>
        <v>0.42430403726708077</v>
      </c>
      <c r="W37" s="12">
        <f t="shared" si="20"/>
        <v>0.42430403726708077</v>
      </c>
      <c r="X37" s="12">
        <f t="shared" si="20"/>
        <v>0.42430403726708077</v>
      </c>
      <c r="Y37" s="12">
        <f t="shared" si="20"/>
        <v>0.42430403726708077</v>
      </c>
      <c r="Z37" s="12">
        <f t="shared" si="20"/>
        <v>0.42430403726708077</v>
      </c>
      <c r="AA37" s="12">
        <f t="shared" si="20"/>
        <v>0.42430403726708077</v>
      </c>
      <c r="AB37" s="12">
        <f t="shared" si="20"/>
        <v>0.4265176358695652</v>
      </c>
      <c r="AC37" s="12">
        <f t="shared" si="20"/>
        <v>0.4265176358695652</v>
      </c>
      <c r="AD37" s="12">
        <f t="shared" si="20"/>
        <v>0.4265176358695652</v>
      </c>
      <c r="AE37" s="12">
        <f t="shared" si="20"/>
        <v>0.4265176358695652</v>
      </c>
      <c r="AF37" s="12">
        <f t="shared" si="20"/>
        <v>0.4265176358695652</v>
      </c>
      <c r="AG37" s="12">
        <f t="shared" si="20"/>
        <v>0.4265176358695652</v>
      </c>
      <c r="AH37" s="12">
        <f t="shared" si="20"/>
        <v>0.4265176358695652</v>
      </c>
      <c r="AI37" s="12">
        <f t="shared" si="20"/>
        <v>0.4265176358695652</v>
      </c>
      <c r="AJ37" s="12">
        <f t="shared" si="20"/>
        <v>0.4265176358695652</v>
      </c>
      <c r="AK37" s="12">
        <f t="shared" si="20"/>
        <v>0.4265176358695652</v>
      </c>
      <c r="AL37" s="12">
        <f t="shared" si="20"/>
        <v>0.4265176358695652</v>
      </c>
      <c r="AM37" s="12">
        <f t="shared" si="20"/>
        <v>0.4265176358695652</v>
      </c>
      <c r="AN37" s="12">
        <f t="shared" si="20"/>
        <v>0.42040031956437923</v>
      </c>
    </row>
    <row r="39" spans="1:40" s="14" customFormat="1">
      <c r="A39" s="14" t="s">
        <v>17</v>
      </c>
      <c r="C39" s="11">
        <f>-C4</f>
        <v>-934000</v>
      </c>
      <c r="D39" s="11">
        <f>C39+D36</f>
        <v>-878301.25</v>
      </c>
      <c r="E39" s="11">
        <f>D39+E36</f>
        <v>-812837.5</v>
      </c>
      <c r="F39" s="11">
        <f t="shared" ref="F39:AM39" si="21">E39+F36</f>
        <v>-747373.75</v>
      </c>
      <c r="G39" s="11">
        <f t="shared" si="21"/>
        <v>-667262.5</v>
      </c>
      <c r="H39" s="11">
        <f t="shared" si="21"/>
        <v>-574945</v>
      </c>
      <c r="I39" s="11">
        <f t="shared" si="21"/>
        <v>-456858.75</v>
      </c>
      <c r="J39" s="11">
        <f t="shared" si="21"/>
        <v>-338772.5</v>
      </c>
      <c r="K39" s="11">
        <f t="shared" si="21"/>
        <v>-193561.25</v>
      </c>
      <c r="L39" s="11">
        <f t="shared" si="21"/>
        <v>-48350</v>
      </c>
      <c r="M39" s="11">
        <f t="shared" si="21"/>
        <v>96861.25</v>
      </c>
      <c r="N39" s="11">
        <f t="shared" si="21"/>
        <v>242072.5</v>
      </c>
      <c r="O39" s="11">
        <f t="shared" si="21"/>
        <v>387283.75</v>
      </c>
      <c r="P39" s="11">
        <f t="shared" si="21"/>
        <v>530941.125</v>
      </c>
      <c r="Q39" s="11">
        <f t="shared" si="21"/>
        <v>674598.5</v>
      </c>
      <c r="R39" s="11">
        <f t="shared" si="21"/>
        <v>818255.875</v>
      </c>
      <c r="S39" s="11">
        <f t="shared" si="21"/>
        <v>989038.25</v>
      </c>
      <c r="T39" s="11">
        <f t="shared" si="21"/>
        <v>1159820.625</v>
      </c>
      <c r="U39" s="11">
        <f t="shared" si="21"/>
        <v>1330603</v>
      </c>
      <c r="V39" s="11">
        <f t="shared" si="21"/>
        <v>1501385.375</v>
      </c>
      <c r="W39" s="11">
        <f t="shared" si="21"/>
        <v>1672167.75</v>
      </c>
      <c r="X39" s="11">
        <f t="shared" si="21"/>
        <v>1842950.125</v>
      </c>
      <c r="Y39" s="11">
        <f t="shared" si="21"/>
        <v>2013732.5</v>
      </c>
      <c r="Z39" s="11">
        <f t="shared" si="21"/>
        <v>2184514.875</v>
      </c>
      <c r="AA39" s="11">
        <f t="shared" si="21"/>
        <v>2355297.25</v>
      </c>
      <c r="AB39" s="11">
        <f t="shared" si="21"/>
        <v>2551495.3624999998</v>
      </c>
      <c r="AC39" s="11">
        <f t="shared" si="21"/>
        <v>2747693.4749999996</v>
      </c>
      <c r="AD39" s="11">
        <f t="shared" si="21"/>
        <v>2943891.5874999994</v>
      </c>
      <c r="AE39" s="11">
        <f t="shared" si="21"/>
        <v>3140089.6999999993</v>
      </c>
      <c r="AF39" s="11">
        <f t="shared" si="21"/>
        <v>3336287.8124999991</v>
      </c>
      <c r="AG39" s="11">
        <f t="shared" si="21"/>
        <v>3532485.9249999989</v>
      </c>
      <c r="AH39" s="11">
        <f t="shared" si="21"/>
        <v>3728684.0374999987</v>
      </c>
      <c r="AI39" s="11">
        <f t="shared" si="21"/>
        <v>3924882.1499999985</v>
      </c>
      <c r="AJ39" s="11">
        <f t="shared" si="21"/>
        <v>4121080.2624999983</v>
      </c>
      <c r="AK39" s="11">
        <f t="shared" si="21"/>
        <v>4317278.3749999981</v>
      </c>
      <c r="AL39" s="11">
        <f t="shared" si="21"/>
        <v>4513476.487499998</v>
      </c>
      <c r="AM39" s="11">
        <f t="shared" si="21"/>
        <v>4709674.5999999978</v>
      </c>
      <c r="AN39" s="8">
        <f>AM39</f>
        <v>4709674.5999999978</v>
      </c>
    </row>
    <row r="40" spans="1:40" hidden="1">
      <c r="D40" s="1">
        <f>IF(D39&lt;0,1,0)</f>
        <v>1</v>
      </c>
      <c r="E40" s="1">
        <f t="shared" ref="E40:AM40" si="22">IF(E39&lt;0,1,0)</f>
        <v>1</v>
      </c>
      <c r="F40" s="1">
        <f t="shared" si="22"/>
        <v>1</v>
      </c>
      <c r="G40" s="1">
        <f t="shared" si="22"/>
        <v>1</v>
      </c>
      <c r="H40" s="1">
        <f t="shared" si="22"/>
        <v>1</v>
      </c>
      <c r="I40" s="1">
        <f t="shared" si="22"/>
        <v>1</v>
      </c>
      <c r="J40" s="1">
        <f t="shared" si="22"/>
        <v>1</v>
      </c>
      <c r="K40" s="1">
        <f t="shared" si="22"/>
        <v>1</v>
      </c>
      <c r="L40" s="1">
        <f t="shared" si="22"/>
        <v>1</v>
      </c>
      <c r="M40" s="1">
        <f t="shared" si="22"/>
        <v>0</v>
      </c>
      <c r="N40" s="1">
        <f t="shared" si="22"/>
        <v>0</v>
      </c>
      <c r="O40" s="1">
        <f t="shared" si="22"/>
        <v>0</v>
      </c>
      <c r="P40" s="1">
        <f t="shared" si="22"/>
        <v>0</v>
      </c>
      <c r="Q40" s="1">
        <f t="shared" si="22"/>
        <v>0</v>
      </c>
      <c r="R40" s="1">
        <f t="shared" si="22"/>
        <v>0</v>
      </c>
      <c r="S40" s="1">
        <f t="shared" si="22"/>
        <v>0</v>
      </c>
      <c r="T40" s="1">
        <f t="shared" si="22"/>
        <v>0</v>
      </c>
      <c r="U40" s="1">
        <f t="shared" si="22"/>
        <v>0</v>
      </c>
      <c r="V40" s="1">
        <f t="shared" si="22"/>
        <v>0</v>
      </c>
      <c r="W40" s="1">
        <f t="shared" si="22"/>
        <v>0</v>
      </c>
      <c r="X40" s="1">
        <f t="shared" si="22"/>
        <v>0</v>
      </c>
      <c r="Y40" s="1">
        <f t="shared" si="22"/>
        <v>0</v>
      </c>
      <c r="Z40" s="1">
        <f t="shared" si="22"/>
        <v>0</v>
      </c>
      <c r="AA40" s="1">
        <f t="shared" si="22"/>
        <v>0</v>
      </c>
      <c r="AB40" s="1">
        <f t="shared" si="22"/>
        <v>0</v>
      </c>
      <c r="AC40" s="1">
        <f t="shared" si="22"/>
        <v>0</v>
      </c>
      <c r="AD40" s="1">
        <f t="shared" si="22"/>
        <v>0</v>
      </c>
      <c r="AE40" s="1">
        <f t="shared" si="22"/>
        <v>0</v>
      </c>
      <c r="AF40" s="1">
        <f t="shared" si="22"/>
        <v>0</v>
      </c>
      <c r="AG40" s="1">
        <f t="shared" si="22"/>
        <v>0</v>
      </c>
      <c r="AH40" s="1">
        <f t="shared" si="22"/>
        <v>0</v>
      </c>
      <c r="AI40" s="1">
        <f t="shared" si="22"/>
        <v>0</v>
      </c>
      <c r="AJ40" s="1">
        <f t="shared" si="22"/>
        <v>0</v>
      </c>
      <c r="AK40" s="1">
        <f t="shared" si="22"/>
        <v>0</v>
      </c>
      <c r="AL40" s="1">
        <f t="shared" si="22"/>
        <v>0</v>
      </c>
      <c r="AM40" s="1">
        <f t="shared" si="22"/>
        <v>0</v>
      </c>
    </row>
    <row r="42" spans="1:40">
      <c r="AM42" s="14"/>
    </row>
    <row r="46" spans="1:40">
      <c r="AM46" s="14"/>
    </row>
    <row r="47" spans="1:40">
      <c r="AM47" s="14"/>
    </row>
    <row r="51" spans="39:39">
      <c r="AM51" s="14"/>
    </row>
    <row r="60" spans="39:39">
      <c r="AM60" s="12"/>
    </row>
  </sheetData>
  <mergeCells count="2">
    <mergeCell ref="A1:I1"/>
    <mergeCell ref="A2:I2"/>
  </mergeCells>
  <conditionalFormatting sqref="C39:AM3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>
      <selection activeCell="E14" sqref="E14"/>
    </sheetView>
  </sheetViews>
  <sheetFormatPr defaultColWidth="8.85546875" defaultRowHeight="12.75"/>
  <cols>
    <col min="1" max="1" width="21.140625" style="2" customWidth="1"/>
    <col min="2" max="5" width="10.42578125" style="1" customWidth="1"/>
    <col min="6" max="6" width="10.42578125" style="2" customWidth="1"/>
    <col min="7" max="16384" width="8.85546875" style="2"/>
  </cols>
  <sheetData>
    <row r="1" spans="1:6" ht="21" customHeight="1">
      <c r="A1" s="38" t="s">
        <v>29</v>
      </c>
      <c r="B1" s="24">
        <f>SUM('Финансовая модель'!D40:AM40)</f>
        <v>9</v>
      </c>
      <c r="C1" s="22"/>
      <c r="D1" s="22"/>
      <c r="E1" s="22"/>
      <c r="F1" s="23"/>
    </row>
    <row r="2" spans="1:6" ht="15" customHeight="1">
      <c r="A2" s="25" t="s">
        <v>28</v>
      </c>
      <c r="B2" s="6" t="s">
        <v>26</v>
      </c>
      <c r="C2" s="5" t="s">
        <v>21</v>
      </c>
      <c r="D2" s="5" t="s">
        <v>22</v>
      </c>
      <c r="E2" s="5" t="s">
        <v>23</v>
      </c>
      <c r="F2" s="33" t="s">
        <v>25</v>
      </c>
    </row>
    <row r="3" spans="1:6" s="7" customFormat="1" ht="19.5" customHeight="1">
      <c r="A3" s="26" t="s">
        <v>20</v>
      </c>
      <c r="B3" s="4">
        <f>'Финансовая модель'!C4</f>
        <v>934000</v>
      </c>
      <c r="C3" s="5"/>
      <c r="D3" s="5"/>
      <c r="E3" s="5"/>
      <c r="F3" s="33"/>
    </row>
    <row r="4" spans="1:6" s="7" customFormat="1" ht="19.5" customHeight="1">
      <c r="A4" s="27" t="s">
        <v>3</v>
      </c>
      <c r="B4" s="3"/>
      <c r="C4" s="28">
        <f>SUM('Финансовая модель'!D17:O17)</f>
        <v>3247025</v>
      </c>
      <c r="D4" s="28">
        <f>SUM('Финансовая модель'!P17:AA17)</f>
        <v>4657500</v>
      </c>
      <c r="E4" s="28">
        <f>SUM('Финансовая модель'!AB17:AM17)</f>
        <v>5520000</v>
      </c>
      <c r="F4" s="34">
        <f>SUM(C4:E4)</f>
        <v>13424525</v>
      </c>
    </row>
    <row r="5" spans="1:6" s="7" customFormat="1" ht="19.5" customHeight="1">
      <c r="A5" s="27" t="s">
        <v>6</v>
      </c>
      <c r="B5" s="3"/>
      <c r="C5" s="28">
        <f>SUM('Финансовая модель'!D21:O21)</f>
        <v>1925741.25</v>
      </c>
      <c r="D5" s="28">
        <f>SUM('Финансовая модель'!P21:AA21)</f>
        <v>2689486.5</v>
      </c>
      <c r="E5" s="28">
        <f>SUM('Финансовая модель'!AB21:AM21)</f>
        <v>3165622.6500000008</v>
      </c>
      <c r="F5" s="34">
        <f>SUM(C5:E5)</f>
        <v>7780850.4000000004</v>
      </c>
    </row>
    <row r="6" spans="1:6" s="9" customFormat="1" ht="19.5" customHeight="1">
      <c r="A6" s="29" t="s">
        <v>16</v>
      </c>
      <c r="B6" s="10"/>
      <c r="C6" s="30">
        <f>C4-C5</f>
        <v>1321283.75</v>
      </c>
      <c r="D6" s="30">
        <f t="shared" ref="D6:F6" si="0">D4-D5</f>
        <v>1968013.5</v>
      </c>
      <c r="E6" s="30">
        <f t="shared" si="0"/>
        <v>2354377.3499999992</v>
      </c>
      <c r="F6" s="35">
        <f t="shared" si="0"/>
        <v>5643674.5999999996</v>
      </c>
    </row>
    <row r="7" spans="1:6" s="9" customFormat="1" ht="19.5" customHeight="1">
      <c r="A7" s="29" t="s">
        <v>24</v>
      </c>
      <c r="B7" s="10"/>
      <c r="C7" s="31">
        <f>C6/C4</f>
        <v>0.40692133568420324</v>
      </c>
      <c r="D7" s="31">
        <f t="shared" ref="D7:F7" si="1">D6/D4</f>
        <v>0.42254718196457325</v>
      </c>
      <c r="E7" s="31">
        <f t="shared" si="1"/>
        <v>0.42651763586956509</v>
      </c>
      <c r="F7" s="36">
        <f t="shared" si="1"/>
        <v>0.42040031956437934</v>
      </c>
    </row>
    <row r="8" spans="1:6" s="7" customFormat="1" ht="19.5" customHeight="1">
      <c r="A8" s="27" t="s">
        <v>27</v>
      </c>
      <c r="B8" s="3"/>
      <c r="C8" s="32">
        <f>(C6-$B$3)/$B$3</f>
        <v>0.41465069593147752</v>
      </c>
      <c r="D8" s="32">
        <f t="shared" ref="D8:F8" si="2">(D6-$B$3)/$B$3</f>
        <v>1.107080835117773</v>
      </c>
      <c r="E8" s="32">
        <f t="shared" si="2"/>
        <v>1.5207466274089927</v>
      </c>
      <c r="F8" s="37">
        <f t="shared" si="2"/>
        <v>5.0424781584582439</v>
      </c>
    </row>
    <row r="13" spans="1:6">
      <c r="A13" s="1"/>
    </row>
    <row r="18" spans="1:1">
      <c r="A18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C7" sqref="C7"/>
    </sheetView>
  </sheetViews>
  <sheetFormatPr defaultColWidth="8.85546875" defaultRowHeight="12.75"/>
  <cols>
    <col min="1" max="1" width="21.85546875" style="20" bestFit="1" customWidth="1"/>
    <col min="2" max="12" width="11.7109375" style="20" customWidth="1"/>
    <col min="13" max="16384" width="8.85546875" style="20"/>
  </cols>
  <sheetData>
    <row r="1" spans="1:12" ht="27">
      <c r="A1" s="43" t="s">
        <v>35</v>
      </c>
      <c r="B1" s="43"/>
      <c r="C1" s="43"/>
      <c r="D1" s="43"/>
      <c r="E1" s="43"/>
      <c r="F1" s="43"/>
      <c r="G1" s="39"/>
      <c r="H1" s="39"/>
      <c r="I1" s="39"/>
      <c r="J1" s="39"/>
      <c r="K1" s="39"/>
      <c r="L1" s="39"/>
    </row>
    <row r="2" spans="1:12" ht="60.95" customHeight="1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18" t="s">
        <v>32</v>
      </c>
      <c r="B3" s="19">
        <v>0</v>
      </c>
      <c r="C3" s="19">
        <v>0.1</v>
      </c>
      <c r="D3" s="19">
        <f>C3+10%</f>
        <v>0.2</v>
      </c>
      <c r="E3" s="19">
        <f t="shared" ref="E3:L3" si="0">D3+10%</f>
        <v>0.30000000000000004</v>
      </c>
      <c r="F3" s="19">
        <f t="shared" si="0"/>
        <v>0.4</v>
      </c>
      <c r="G3" s="19">
        <f t="shared" si="0"/>
        <v>0.5</v>
      </c>
      <c r="H3" s="19">
        <f t="shared" si="0"/>
        <v>0.6</v>
      </c>
      <c r="I3" s="19">
        <f t="shared" si="0"/>
        <v>0.7</v>
      </c>
      <c r="J3" s="19">
        <f t="shared" si="0"/>
        <v>0.79999999999999993</v>
      </c>
      <c r="K3" s="19">
        <f t="shared" si="0"/>
        <v>0.89999999999999991</v>
      </c>
      <c r="L3" s="19">
        <f t="shared" si="0"/>
        <v>0.99999999999999989</v>
      </c>
    </row>
    <row r="4" spans="1:12">
      <c r="A4" s="18" t="s">
        <v>3</v>
      </c>
      <c r="B4" s="21">
        <f>L4*B3</f>
        <v>0</v>
      </c>
      <c r="C4" s="21">
        <f>L4*C3</f>
        <v>1342452.5</v>
      </c>
      <c r="D4" s="21">
        <f>L4*D3</f>
        <v>2684905</v>
      </c>
      <c r="E4" s="21">
        <f>L4*E3</f>
        <v>4027357.5000000005</v>
      </c>
      <c r="F4" s="21">
        <f>L4*F3</f>
        <v>5369810</v>
      </c>
      <c r="G4" s="21">
        <f>L4*G3</f>
        <v>6712262.5</v>
      </c>
      <c r="H4" s="21">
        <f>L4*H3</f>
        <v>8054715</v>
      </c>
      <c r="I4" s="21">
        <f>L4*I3</f>
        <v>9397167.5</v>
      </c>
      <c r="J4" s="21">
        <f>L4*J3</f>
        <v>10739620</v>
      </c>
      <c r="K4" s="21">
        <f>L4*K3</f>
        <v>12082072.499999998</v>
      </c>
      <c r="L4" s="21">
        <f>'Финансовые результаты'!F4</f>
        <v>13424525</v>
      </c>
    </row>
    <row r="5" spans="1:12">
      <c r="A5" s="18" t="s">
        <v>11</v>
      </c>
      <c r="B5" s="21">
        <f>'Финансовая модель'!AN28</f>
        <v>1360425.3999999994</v>
      </c>
      <c r="C5" s="21">
        <f>B5</f>
        <v>1360425.3999999994</v>
      </c>
      <c r="D5" s="21">
        <f t="shared" ref="D5:L5" si="1">C5</f>
        <v>1360425.3999999994</v>
      </c>
      <c r="E5" s="21">
        <f t="shared" si="1"/>
        <v>1360425.3999999994</v>
      </c>
      <c r="F5" s="21">
        <f t="shared" si="1"/>
        <v>1360425.3999999994</v>
      </c>
      <c r="G5" s="21">
        <f t="shared" si="1"/>
        <v>1360425.3999999994</v>
      </c>
      <c r="H5" s="21">
        <f t="shared" si="1"/>
        <v>1360425.3999999994</v>
      </c>
      <c r="I5" s="21">
        <f t="shared" si="1"/>
        <v>1360425.3999999994</v>
      </c>
      <c r="J5" s="21">
        <f t="shared" si="1"/>
        <v>1360425.3999999994</v>
      </c>
      <c r="K5" s="21">
        <f t="shared" si="1"/>
        <v>1360425.3999999994</v>
      </c>
      <c r="L5" s="21">
        <f t="shared" si="1"/>
        <v>1360425.3999999994</v>
      </c>
    </row>
    <row r="6" spans="1:12">
      <c r="A6" s="18" t="s">
        <v>7</v>
      </c>
      <c r="B6" s="21">
        <v>0</v>
      </c>
      <c r="C6" s="21">
        <f>L6*C3</f>
        <v>642042.5</v>
      </c>
      <c r="D6" s="21">
        <f>L6*D3</f>
        <v>1284085</v>
      </c>
      <c r="E6" s="21">
        <f>L6*E3</f>
        <v>1926127.5000000002</v>
      </c>
      <c r="F6" s="21">
        <f>L6*F3</f>
        <v>2568170</v>
      </c>
      <c r="G6" s="21">
        <f>L6*G3</f>
        <v>3210212.5</v>
      </c>
      <c r="H6" s="21">
        <f>L6*H3</f>
        <v>3852255</v>
      </c>
      <c r="I6" s="21">
        <f>L6*I3</f>
        <v>4494297.5</v>
      </c>
      <c r="J6" s="21">
        <f>L6*J3</f>
        <v>5136340</v>
      </c>
      <c r="K6" s="21">
        <f>L6*K3</f>
        <v>5778382.4999999991</v>
      </c>
      <c r="L6" s="21">
        <f>'Финансовая модель'!AN22</f>
        <v>6420425</v>
      </c>
    </row>
    <row r="7" spans="1:12">
      <c r="A7" s="18" t="s">
        <v>33</v>
      </c>
      <c r="B7" s="21">
        <f>B5</f>
        <v>1360425.3999999994</v>
      </c>
      <c r="C7" s="21">
        <f>C5+C6</f>
        <v>2002467.8999999994</v>
      </c>
      <c r="D7" s="21">
        <f t="shared" ref="D7:K7" si="2">D5+D6</f>
        <v>2644510.3999999994</v>
      </c>
      <c r="E7" s="21">
        <f t="shared" si="2"/>
        <v>3286552.8999999994</v>
      </c>
      <c r="F7" s="21">
        <f t="shared" si="2"/>
        <v>3928595.3999999994</v>
      </c>
      <c r="G7" s="21">
        <f t="shared" si="2"/>
        <v>4570637.8999999994</v>
      </c>
      <c r="H7" s="21">
        <f t="shared" si="2"/>
        <v>5212680.3999999994</v>
      </c>
      <c r="I7" s="21">
        <f t="shared" si="2"/>
        <v>5854722.8999999994</v>
      </c>
      <c r="J7" s="21">
        <f t="shared" si="2"/>
        <v>6496765.3999999994</v>
      </c>
      <c r="K7" s="21">
        <f t="shared" si="2"/>
        <v>7138807.8999999985</v>
      </c>
      <c r="L7" s="21">
        <f>'Финансовые результаты'!F5</f>
        <v>7780850.4000000004</v>
      </c>
    </row>
    <row r="8" spans="1:12">
      <c r="A8" s="18" t="s">
        <v>0</v>
      </c>
      <c r="B8" s="21">
        <v>0</v>
      </c>
      <c r="C8" s="21">
        <f>L8*C3</f>
        <v>235.3</v>
      </c>
      <c r="D8" s="21">
        <f>L8*D3</f>
        <v>470.6</v>
      </c>
      <c r="E8" s="21">
        <f>L8*E3</f>
        <v>705.90000000000009</v>
      </c>
      <c r="F8" s="21">
        <f>L8*F3</f>
        <v>941.2</v>
      </c>
      <c r="G8" s="21">
        <f>L8*G3</f>
        <v>1176.5</v>
      </c>
      <c r="H8" s="21">
        <f>L8*H3</f>
        <v>1411.8</v>
      </c>
      <c r="I8" s="21">
        <f>L8*I3</f>
        <v>1647.1</v>
      </c>
      <c r="J8" s="21">
        <f>L8*J3</f>
        <v>1882.3999999999999</v>
      </c>
      <c r="K8" s="21">
        <f>L8*K3</f>
        <v>2117.6999999999998</v>
      </c>
      <c r="L8" s="21">
        <f>'Финансовая модель'!AN14</f>
        <v>2353</v>
      </c>
    </row>
    <row r="9" spans="1:12">
      <c r="A9" s="18" t="s">
        <v>34</v>
      </c>
      <c r="B9" s="21"/>
      <c r="C9" s="21">
        <f>C8/36</f>
        <v>6.5361111111111114</v>
      </c>
      <c r="D9" s="21">
        <f t="shared" ref="D9:L9" si="3">D8/36</f>
        <v>13.072222222222223</v>
      </c>
      <c r="E9" s="21">
        <f t="shared" si="3"/>
        <v>19.608333333333334</v>
      </c>
      <c r="F9" s="21">
        <f t="shared" si="3"/>
        <v>26.144444444444446</v>
      </c>
      <c r="G9" s="21">
        <f t="shared" si="3"/>
        <v>32.680555555555557</v>
      </c>
      <c r="H9" s="21">
        <f t="shared" si="3"/>
        <v>39.216666666666669</v>
      </c>
      <c r="I9" s="21">
        <f t="shared" si="3"/>
        <v>45.752777777777773</v>
      </c>
      <c r="J9" s="21">
        <f t="shared" si="3"/>
        <v>52.288888888888884</v>
      </c>
      <c r="K9" s="21">
        <f t="shared" si="3"/>
        <v>58.824999999999996</v>
      </c>
      <c r="L9" s="21">
        <f t="shared" si="3"/>
        <v>65.361111111111114</v>
      </c>
    </row>
  </sheetData>
  <mergeCells count="2">
    <mergeCell ref="A1:F1"/>
    <mergeCell ref="A2:L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Финансовая модель</vt:lpstr>
      <vt:lpstr>Финансовые результаты</vt:lpstr>
      <vt:lpstr>Точка безубыточности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Timoshenko</dc:creator>
  <cp:lastModifiedBy>Людмила</cp:lastModifiedBy>
  <dcterms:created xsi:type="dcterms:W3CDTF">2016-08-27T22:34:27Z</dcterms:created>
  <dcterms:modified xsi:type="dcterms:W3CDTF">2018-05-31T11:28:10Z</dcterms:modified>
</cp:coreProperties>
</file>