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809"/>
  <workbookPr filterPrivacy="1" codeName="ЭтаКнига"/>
  <mc:AlternateContent xmlns:mc="http://schemas.openxmlformats.org/markup-compatibility/2006">
    <mc:Choice Requires="x15">
      <x15ac:absPath xmlns:x15ac="http://schemas.microsoft.com/office/spreadsheetml/2010/11/ac" url="/Users/aleksandrkomarickij/Desktop/"/>
    </mc:Choice>
  </mc:AlternateContent>
  <bookViews>
    <workbookView xWindow="0" yWindow="0" windowWidth="28800" windowHeight="18000" tabRatio="583"/>
  </bookViews>
  <sheets>
    <sheet name="Расчёт окупаемости" sheetId="17" r:id="rId1"/>
    <sheet name="Базовые параметры" sheetId="1" r:id="rId2"/>
    <sheet name="Продажи" sheetId="6" r:id="rId3"/>
    <sheet name="Фин. план" sheetId="2" r:id="rId4"/>
    <sheet name="Персонал" sheetId="9" r:id="rId5"/>
    <sheet name="Т. входа" sheetId="4" state="hidden" r:id="rId6"/>
    <sheet name="График окупаемости" sheetId="16" r:id="rId7"/>
    <sheet name="Лист1" sheetId="18" state="hidden" r:id="rId8"/>
    <sheet name="Лист2" sheetId="19" state="hidden" r:id="rId9"/>
    <sheet name="Лист3" sheetId="20" r:id="rId10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5" i="17" l="1"/>
  <c r="C1" i="2"/>
  <c r="J15" i="17"/>
  <c r="K15" i="17"/>
  <c r="L15" i="17"/>
  <c r="M15" i="17"/>
  <c r="N15" i="17"/>
  <c r="O15" i="17"/>
  <c r="P15" i="17"/>
  <c r="Q15" i="17"/>
  <c r="R15" i="17"/>
  <c r="S15" i="17"/>
  <c r="T15" i="17"/>
  <c r="V15" i="17"/>
  <c r="W15" i="17"/>
  <c r="X15" i="17"/>
  <c r="Y15" i="17"/>
  <c r="Z15" i="17"/>
  <c r="AA15" i="17"/>
  <c r="AB15" i="17"/>
  <c r="AC15" i="17"/>
  <c r="AD15" i="17"/>
  <c r="AE15" i="17"/>
  <c r="AF15" i="17"/>
  <c r="AG15" i="17"/>
  <c r="AH15" i="17"/>
  <c r="AI15" i="17"/>
  <c r="AJ15" i="17"/>
  <c r="AK15" i="17"/>
  <c r="AL15" i="17"/>
  <c r="AM15" i="17"/>
  <c r="AN15" i="17"/>
  <c r="AO15" i="17"/>
  <c r="AP15" i="17"/>
  <c r="AQ15" i="17"/>
  <c r="AR15" i="17"/>
  <c r="AS15" i="17"/>
  <c r="AT15" i="17"/>
  <c r="AU15" i="17"/>
  <c r="AV15" i="17"/>
  <c r="AW15" i="17"/>
  <c r="AX15" i="17"/>
  <c r="AY15" i="17"/>
  <c r="AZ15" i="17"/>
  <c r="BA15" i="17"/>
  <c r="BB15" i="17"/>
  <c r="BC15" i="17"/>
  <c r="C20" i="2"/>
  <c r="D14" i="2"/>
  <c r="I19" i="17"/>
  <c r="E14" i="2"/>
  <c r="C35" i="17"/>
  <c r="C34" i="17"/>
  <c r="M5" i="6"/>
  <c r="AI5" i="6"/>
  <c r="AB5" i="6"/>
  <c r="B3" i="6"/>
  <c r="C3" i="6"/>
  <c r="D3" i="6"/>
  <c r="E3" i="6"/>
  <c r="F3" i="6"/>
  <c r="G3" i="6"/>
  <c r="H3" i="6"/>
  <c r="I3" i="6"/>
  <c r="J3" i="6"/>
  <c r="K3" i="6"/>
  <c r="L3" i="6"/>
  <c r="M3" i="6"/>
  <c r="N3" i="6"/>
  <c r="O3" i="6"/>
  <c r="P3" i="6"/>
  <c r="Q3" i="6"/>
  <c r="R3" i="6"/>
  <c r="S3" i="6"/>
  <c r="T3" i="6"/>
  <c r="U3" i="6"/>
  <c r="V3" i="6"/>
  <c r="W3" i="6"/>
  <c r="X3" i="6"/>
  <c r="Y3" i="6"/>
  <c r="Z3" i="6"/>
  <c r="AA3" i="6"/>
  <c r="AB3" i="6"/>
  <c r="AC3" i="6"/>
  <c r="AD3" i="6"/>
  <c r="AE3" i="6"/>
  <c r="AF3" i="6"/>
  <c r="AG3" i="6"/>
  <c r="AH3" i="6"/>
  <c r="AI3" i="6"/>
  <c r="AJ3" i="6"/>
  <c r="AK3" i="6"/>
  <c r="E46" i="17"/>
  <c r="E47" i="17"/>
  <c r="E48" i="17"/>
  <c r="E49" i="17"/>
  <c r="E50" i="17"/>
  <c r="E51" i="17"/>
  <c r="E52" i="17"/>
  <c r="E53" i="17"/>
  <c r="E54" i="17"/>
  <c r="E55" i="17"/>
  <c r="E56" i="17"/>
  <c r="E57" i="17"/>
  <c r="E58" i="17"/>
  <c r="E59" i="17"/>
  <c r="E60" i="17"/>
  <c r="E45" i="17"/>
  <c r="E61" i="17"/>
  <c r="C25" i="17"/>
  <c r="J20" i="17"/>
  <c r="K20" i="17"/>
  <c r="L20" i="17"/>
  <c r="M20" i="17"/>
  <c r="N20" i="17"/>
  <c r="O20" i="17"/>
  <c r="P20" i="17"/>
  <c r="Q20" i="17"/>
  <c r="R20" i="17"/>
  <c r="S20" i="17"/>
  <c r="T20" i="17"/>
  <c r="J19" i="17"/>
  <c r="K19" i="17"/>
  <c r="L19" i="17"/>
  <c r="M19" i="17"/>
  <c r="N19" i="17"/>
  <c r="O19" i="17"/>
  <c r="P19" i="17"/>
  <c r="Q19" i="17"/>
  <c r="R19" i="17"/>
  <c r="S19" i="17"/>
  <c r="T19" i="17"/>
  <c r="O1" i="2"/>
  <c r="D1" i="2"/>
  <c r="I17" i="17"/>
  <c r="J17" i="17"/>
  <c r="E1" i="2"/>
  <c r="K17" i="17"/>
  <c r="F1" i="2"/>
  <c r="G1" i="2"/>
  <c r="L17" i="17"/>
  <c r="H1" i="2"/>
  <c r="M17" i="17"/>
  <c r="I1" i="2"/>
  <c r="N17" i="17"/>
  <c r="J1" i="2"/>
  <c r="O17" i="17"/>
  <c r="K1" i="2"/>
  <c r="P17" i="17"/>
  <c r="L1" i="2"/>
  <c r="Q17" i="17"/>
  <c r="R17" i="17"/>
  <c r="M1" i="2"/>
  <c r="T17" i="17"/>
  <c r="S17" i="17"/>
  <c r="N1" i="2"/>
  <c r="P1" i="2"/>
  <c r="Q1" i="2"/>
  <c r="R1" i="2"/>
  <c r="S1" i="2"/>
  <c r="T1" i="2"/>
  <c r="U1" i="2"/>
  <c r="V1" i="2"/>
  <c r="W1" i="2"/>
  <c r="X1" i="2"/>
  <c r="Y1" i="2"/>
  <c r="Z1" i="2"/>
  <c r="AA1" i="2"/>
  <c r="AB1" i="2"/>
  <c r="AC1" i="2"/>
  <c r="AD1" i="2"/>
  <c r="AE1" i="2"/>
  <c r="AF1" i="2"/>
  <c r="AG1" i="2"/>
  <c r="AH1" i="2"/>
  <c r="AI1" i="2"/>
  <c r="AJ1" i="2"/>
  <c r="AK1" i="2"/>
  <c r="AL1" i="2"/>
  <c r="T18" i="17"/>
  <c r="S18" i="17"/>
  <c r="R18" i="17"/>
  <c r="Q18" i="17"/>
  <c r="P18" i="17"/>
  <c r="O18" i="17"/>
  <c r="N18" i="17"/>
  <c r="M18" i="17"/>
  <c r="L18" i="17"/>
  <c r="K18" i="17"/>
  <c r="J18" i="17"/>
  <c r="B6" i="1"/>
  <c r="B7" i="1"/>
  <c r="C23" i="17"/>
  <c r="B11" i="1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T13" i="2"/>
  <c r="U13" i="2"/>
  <c r="V13" i="2"/>
  <c r="W13" i="2"/>
  <c r="X13" i="2"/>
  <c r="Y13" i="2"/>
  <c r="Z13" i="2"/>
  <c r="AA13" i="2"/>
  <c r="AB13" i="2"/>
  <c r="AC13" i="2"/>
  <c r="AD13" i="2"/>
  <c r="AE13" i="2"/>
  <c r="AF13" i="2"/>
  <c r="AG13" i="2"/>
  <c r="AH13" i="2"/>
  <c r="AI13" i="2"/>
  <c r="AJ13" i="2"/>
  <c r="AK13" i="2"/>
  <c r="AL13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C22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C21" i="2"/>
  <c r="C36" i="6"/>
  <c r="D6" i="2"/>
  <c r="D36" i="6"/>
  <c r="E6" i="2"/>
  <c r="E36" i="6"/>
  <c r="F6" i="2"/>
  <c r="F36" i="6"/>
  <c r="G6" i="2"/>
  <c r="G36" i="6"/>
  <c r="H6" i="2"/>
  <c r="H36" i="6"/>
  <c r="I6" i="2"/>
  <c r="I36" i="6"/>
  <c r="J6" i="2"/>
  <c r="J36" i="6"/>
  <c r="K6" i="2"/>
  <c r="K36" i="6"/>
  <c r="L6" i="2"/>
  <c r="L36" i="6"/>
  <c r="M6" i="2"/>
  <c r="M36" i="6"/>
  <c r="N6" i="2"/>
  <c r="N36" i="6"/>
  <c r="O6" i="2"/>
  <c r="O36" i="6"/>
  <c r="P6" i="2"/>
  <c r="P36" i="6"/>
  <c r="Q6" i="2"/>
  <c r="Q36" i="6"/>
  <c r="R6" i="2"/>
  <c r="R36" i="6"/>
  <c r="S6" i="2"/>
  <c r="S36" i="6"/>
  <c r="T6" i="2"/>
  <c r="T36" i="6"/>
  <c r="U6" i="2"/>
  <c r="U36" i="6"/>
  <c r="V6" i="2"/>
  <c r="V36" i="6"/>
  <c r="W6" i="2"/>
  <c r="W36" i="6"/>
  <c r="X6" i="2"/>
  <c r="X36" i="6"/>
  <c r="Y6" i="2"/>
  <c r="Y36" i="6"/>
  <c r="Z6" i="2"/>
  <c r="Z36" i="6"/>
  <c r="AA6" i="2"/>
  <c r="AA36" i="6"/>
  <c r="AB6" i="2"/>
  <c r="AB36" i="6"/>
  <c r="AC6" i="2"/>
  <c r="AC36" i="6"/>
  <c r="AD6" i="2"/>
  <c r="AD36" i="6"/>
  <c r="AE6" i="2"/>
  <c r="AE36" i="6"/>
  <c r="AF6" i="2"/>
  <c r="AF36" i="6"/>
  <c r="AG6" i="2"/>
  <c r="AG36" i="6"/>
  <c r="AH6" i="2"/>
  <c r="AH36" i="6"/>
  <c r="AI6" i="2"/>
  <c r="AI36" i="6"/>
  <c r="AJ6" i="2"/>
  <c r="AJ36" i="6"/>
  <c r="AK6" i="2"/>
  <c r="AK36" i="6"/>
  <c r="AL6" i="2"/>
  <c r="B36" i="6"/>
  <c r="C6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B32" i="2"/>
  <c r="AJ10" i="2"/>
  <c r="AJ9" i="2"/>
  <c r="AF10" i="2"/>
  <c r="AF9" i="2"/>
  <c r="AB10" i="2"/>
  <c r="AB9" i="2"/>
  <c r="X10" i="2"/>
  <c r="X9" i="2"/>
  <c r="T10" i="2"/>
  <c r="T9" i="2"/>
  <c r="AI10" i="2"/>
  <c r="AI9" i="2"/>
  <c r="AE10" i="2"/>
  <c r="AE9" i="2"/>
  <c r="AA10" i="2"/>
  <c r="AA9" i="2"/>
  <c r="W10" i="2"/>
  <c r="W9" i="2"/>
  <c r="AL10" i="2"/>
  <c r="AL9" i="2"/>
  <c r="AH10" i="2"/>
  <c r="AH9" i="2"/>
  <c r="AD10" i="2"/>
  <c r="AD9" i="2"/>
  <c r="Z10" i="2"/>
  <c r="Z9" i="2"/>
  <c r="V10" i="2"/>
  <c r="V9" i="2"/>
  <c r="AK10" i="2"/>
  <c r="AK9" i="2"/>
  <c r="AG10" i="2"/>
  <c r="AG9" i="2"/>
  <c r="AC10" i="2"/>
  <c r="AC9" i="2"/>
  <c r="Y10" i="2"/>
  <c r="Y9" i="2"/>
  <c r="U10" i="2"/>
  <c r="U9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C28" i="2"/>
  <c r="C30" i="2"/>
  <c r="C4" i="9"/>
  <c r="D4" i="9"/>
  <c r="E4" i="9"/>
  <c r="F4" i="9"/>
  <c r="G4" i="9"/>
  <c r="H4" i="9"/>
  <c r="I4" i="9"/>
  <c r="J4" i="9"/>
  <c r="K4" i="9"/>
  <c r="L4" i="9"/>
  <c r="M4" i="9"/>
  <c r="N4" i="9"/>
  <c r="O4" i="9"/>
  <c r="P4" i="9"/>
  <c r="Q4" i="9"/>
  <c r="R4" i="9"/>
  <c r="S4" i="9"/>
  <c r="T4" i="9"/>
  <c r="U4" i="9"/>
  <c r="V4" i="9"/>
  <c r="W4" i="9"/>
  <c r="X4" i="9"/>
  <c r="Y4" i="9"/>
  <c r="Z4" i="9"/>
  <c r="AA4" i="9"/>
  <c r="AB4" i="9"/>
  <c r="AC4" i="9"/>
  <c r="AD4" i="9"/>
  <c r="AE4" i="9"/>
  <c r="AF4" i="9"/>
  <c r="AG4" i="9"/>
  <c r="AH4" i="9"/>
  <c r="AI4" i="9"/>
  <c r="AJ4" i="9"/>
  <c r="AK4" i="9"/>
  <c r="C5" i="9"/>
  <c r="D5" i="9"/>
  <c r="F5" i="9"/>
  <c r="G5" i="9"/>
  <c r="H5" i="9"/>
  <c r="I5" i="9"/>
  <c r="J5" i="9"/>
  <c r="K5" i="9"/>
  <c r="L5" i="9"/>
  <c r="M5" i="9"/>
  <c r="N5" i="9"/>
  <c r="O5" i="9"/>
  <c r="P5" i="9"/>
  <c r="Q5" i="9"/>
  <c r="R5" i="9"/>
  <c r="S5" i="9"/>
  <c r="T5" i="9"/>
  <c r="U5" i="9"/>
  <c r="V5" i="9"/>
  <c r="W5" i="9"/>
  <c r="X5" i="9"/>
  <c r="Y5" i="9"/>
  <c r="Z5" i="9"/>
  <c r="AA5" i="9"/>
  <c r="AB5" i="9"/>
  <c r="AC5" i="9"/>
  <c r="AD5" i="9"/>
  <c r="AE5" i="9"/>
  <c r="AF5" i="9"/>
  <c r="AG5" i="9"/>
  <c r="AH5" i="9"/>
  <c r="AI5" i="9"/>
  <c r="AJ5" i="9"/>
  <c r="AK5" i="9"/>
  <c r="C6" i="9"/>
  <c r="D6" i="9"/>
  <c r="E6" i="9"/>
  <c r="F6" i="9"/>
  <c r="G6" i="9"/>
  <c r="H6" i="9"/>
  <c r="I6" i="9"/>
  <c r="J6" i="9"/>
  <c r="K6" i="9"/>
  <c r="L6" i="9"/>
  <c r="M6" i="9"/>
  <c r="N6" i="9"/>
  <c r="O6" i="9"/>
  <c r="P6" i="9"/>
  <c r="Q6" i="9"/>
  <c r="R6" i="9"/>
  <c r="S6" i="9"/>
  <c r="T6" i="9"/>
  <c r="U6" i="9"/>
  <c r="V6" i="9"/>
  <c r="W6" i="9"/>
  <c r="X6" i="9"/>
  <c r="Y6" i="9"/>
  <c r="Z6" i="9"/>
  <c r="AA6" i="9"/>
  <c r="AB6" i="9"/>
  <c r="AC6" i="9"/>
  <c r="AD6" i="9"/>
  <c r="AE6" i="9"/>
  <c r="AF6" i="9"/>
  <c r="AG6" i="9"/>
  <c r="AH6" i="9"/>
  <c r="AI6" i="9"/>
  <c r="AJ6" i="9"/>
  <c r="AK6" i="9"/>
  <c r="S5" i="6"/>
  <c r="T5" i="6"/>
  <c r="U5" i="6"/>
  <c r="V5" i="6"/>
  <c r="W5" i="6"/>
  <c r="X5" i="6"/>
  <c r="Y5" i="6"/>
  <c r="Z5" i="6"/>
  <c r="AA5" i="6"/>
  <c r="AC5" i="6"/>
  <c r="AD5" i="6"/>
  <c r="AE5" i="6"/>
  <c r="AF5" i="6"/>
  <c r="AG5" i="6"/>
  <c r="AH5" i="6"/>
  <c r="AJ5" i="6"/>
  <c r="AK5" i="6"/>
  <c r="S13" i="6"/>
  <c r="S27" i="6"/>
  <c r="T13" i="6"/>
  <c r="T27" i="6"/>
  <c r="U13" i="6"/>
  <c r="U27" i="6"/>
  <c r="V13" i="6"/>
  <c r="W13" i="6"/>
  <c r="X13" i="6"/>
  <c r="X27" i="6"/>
  <c r="Y13" i="6"/>
  <c r="Z13" i="6"/>
  <c r="AA13" i="6"/>
  <c r="AA27" i="6"/>
  <c r="AB13" i="6"/>
  <c r="AB27" i="6"/>
  <c r="AC13" i="6"/>
  <c r="AC27" i="6"/>
  <c r="AD13" i="6"/>
  <c r="AD27" i="6"/>
  <c r="AE13" i="6"/>
  <c r="AF13" i="6"/>
  <c r="AF27" i="6"/>
  <c r="AG13" i="6"/>
  <c r="AG27" i="6"/>
  <c r="AH13" i="6"/>
  <c r="AI13" i="6"/>
  <c r="AI27" i="6"/>
  <c r="AJ13" i="6"/>
  <c r="AJ27" i="6"/>
  <c r="AK13" i="6"/>
  <c r="AK27" i="6"/>
  <c r="S14" i="6"/>
  <c r="S28" i="6"/>
  <c r="T14" i="6"/>
  <c r="T28" i="6"/>
  <c r="U14" i="6"/>
  <c r="U28" i="6"/>
  <c r="V14" i="6"/>
  <c r="V28" i="6"/>
  <c r="W14" i="6"/>
  <c r="W28" i="6"/>
  <c r="X14" i="6"/>
  <c r="X28" i="6"/>
  <c r="Y14" i="6"/>
  <c r="Y28" i="6"/>
  <c r="Z14" i="6"/>
  <c r="Z28" i="6"/>
  <c r="AA14" i="6"/>
  <c r="AA28" i="6"/>
  <c r="AB14" i="6"/>
  <c r="AB28" i="6"/>
  <c r="AC14" i="6"/>
  <c r="AC28" i="6"/>
  <c r="AD14" i="6"/>
  <c r="AD28" i="6"/>
  <c r="AE14" i="6"/>
  <c r="AE28" i="6"/>
  <c r="AF14" i="6"/>
  <c r="AF28" i="6"/>
  <c r="AG14" i="6"/>
  <c r="AG28" i="6"/>
  <c r="AH14" i="6"/>
  <c r="AH28" i="6"/>
  <c r="AI14" i="6"/>
  <c r="AI28" i="6"/>
  <c r="AJ14" i="6"/>
  <c r="AJ28" i="6"/>
  <c r="AK14" i="6"/>
  <c r="AK28" i="6"/>
  <c r="S16" i="6"/>
  <c r="S30" i="6"/>
  <c r="T16" i="6"/>
  <c r="T30" i="6"/>
  <c r="U16" i="6"/>
  <c r="V16" i="6"/>
  <c r="W16" i="6"/>
  <c r="W30" i="6"/>
  <c r="X16" i="6"/>
  <c r="Y16" i="6"/>
  <c r="Z16" i="6"/>
  <c r="Z30" i="6"/>
  <c r="AA16" i="6"/>
  <c r="AA30" i="6"/>
  <c r="AB16" i="6"/>
  <c r="AB30" i="6"/>
  <c r="AC16" i="6"/>
  <c r="AD16" i="6"/>
  <c r="AE16" i="6"/>
  <c r="AE30" i="6"/>
  <c r="AF16" i="6"/>
  <c r="AG16" i="6"/>
  <c r="AH16" i="6"/>
  <c r="AH30" i="6"/>
  <c r="AI16" i="6"/>
  <c r="AJ16" i="6"/>
  <c r="AJ30" i="6"/>
  <c r="AK16" i="6"/>
  <c r="S17" i="6"/>
  <c r="S31" i="6"/>
  <c r="T17" i="6"/>
  <c r="T31" i="6"/>
  <c r="U17" i="6"/>
  <c r="U31" i="6"/>
  <c r="V17" i="6"/>
  <c r="V31" i="6"/>
  <c r="W17" i="6"/>
  <c r="W31" i="6"/>
  <c r="X17" i="6"/>
  <c r="X31" i="6"/>
  <c r="Y17" i="6"/>
  <c r="Y31" i="6"/>
  <c r="Z17" i="6"/>
  <c r="Z31" i="6"/>
  <c r="AA17" i="6"/>
  <c r="AA31" i="6"/>
  <c r="AB17" i="6"/>
  <c r="AB31" i="6"/>
  <c r="AC17" i="6"/>
  <c r="AC31" i="6"/>
  <c r="AD17" i="6"/>
  <c r="AD31" i="6"/>
  <c r="AE17" i="6"/>
  <c r="AE31" i="6"/>
  <c r="AF17" i="6"/>
  <c r="AF31" i="6"/>
  <c r="AG17" i="6"/>
  <c r="AG31" i="6"/>
  <c r="AH17" i="6"/>
  <c r="AH31" i="6"/>
  <c r="AI17" i="6"/>
  <c r="AI31" i="6"/>
  <c r="AJ17" i="6"/>
  <c r="AJ31" i="6"/>
  <c r="AK17" i="6"/>
  <c r="AK31" i="6"/>
  <c r="S18" i="6"/>
  <c r="S32" i="6"/>
  <c r="T18" i="6"/>
  <c r="T32" i="6"/>
  <c r="U18" i="6"/>
  <c r="U32" i="6"/>
  <c r="V18" i="6"/>
  <c r="V32" i="6"/>
  <c r="W18" i="6"/>
  <c r="W32" i="6"/>
  <c r="X18" i="6"/>
  <c r="X32" i="6"/>
  <c r="Y18" i="6"/>
  <c r="Y32" i="6"/>
  <c r="Z18" i="6"/>
  <c r="Z32" i="6"/>
  <c r="AA18" i="6"/>
  <c r="AA32" i="6"/>
  <c r="AB18" i="6"/>
  <c r="AB32" i="6"/>
  <c r="AC18" i="6"/>
  <c r="AC32" i="6"/>
  <c r="AD18" i="6"/>
  <c r="AD32" i="6"/>
  <c r="AE18" i="6"/>
  <c r="AE32" i="6"/>
  <c r="AF18" i="6"/>
  <c r="AF32" i="6"/>
  <c r="AG18" i="6"/>
  <c r="AG32" i="6"/>
  <c r="AH18" i="6"/>
  <c r="AH32" i="6"/>
  <c r="AI18" i="6"/>
  <c r="AI32" i="6"/>
  <c r="AJ18" i="6"/>
  <c r="AJ32" i="6"/>
  <c r="AK18" i="6"/>
  <c r="AK32" i="6"/>
  <c r="V27" i="6"/>
  <c r="AI30" i="6"/>
  <c r="C5" i="6"/>
  <c r="D5" i="6"/>
  <c r="E5" i="6"/>
  <c r="F5" i="6"/>
  <c r="G5" i="6"/>
  <c r="H5" i="6"/>
  <c r="I5" i="6"/>
  <c r="J5" i="6"/>
  <c r="K5" i="6"/>
  <c r="L5" i="6"/>
  <c r="N5" i="6"/>
  <c r="O5" i="6"/>
  <c r="P5" i="6"/>
  <c r="Q5" i="6"/>
  <c r="R5" i="6"/>
  <c r="Y12" i="6"/>
  <c r="Y10" i="6"/>
  <c r="AG12" i="6"/>
  <c r="AG10" i="6"/>
  <c r="AF15" i="6"/>
  <c r="AF11" i="6"/>
  <c r="X15" i="6"/>
  <c r="X11" i="6"/>
  <c r="AH12" i="6"/>
  <c r="AH10" i="6"/>
  <c r="Z12" i="6"/>
  <c r="Z10" i="6"/>
  <c r="V12" i="6"/>
  <c r="V10" i="6"/>
  <c r="AK12" i="6"/>
  <c r="AK10" i="6"/>
  <c r="AK15" i="6"/>
  <c r="AK11" i="6"/>
  <c r="AG15" i="6"/>
  <c r="AG11" i="6"/>
  <c r="AC15" i="6"/>
  <c r="AC11" i="6"/>
  <c r="Y15" i="6"/>
  <c r="Y11" i="6"/>
  <c r="U15" i="6"/>
  <c r="U11" i="6"/>
  <c r="U12" i="6"/>
  <c r="U10" i="6"/>
  <c r="AC30" i="6"/>
  <c r="AC29" i="6"/>
  <c r="AC23" i="6"/>
  <c r="AD5" i="2"/>
  <c r="AH27" i="6"/>
  <c r="AH26" i="6"/>
  <c r="AH22" i="6"/>
  <c r="AI4" i="2"/>
  <c r="X26" i="6"/>
  <c r="X22" i="6"/>
  <c r="Y4" i="2"/>
  <c r="Z27" i="6"/>
  <c r="Z26" i="6"/>
  <c r="Z22" i="6"/>
  <c r="AA4" i="2"/>
  <c r="AD12" i="6"/>
  <c r="AD10" i="6"/>
  <c r="AF30" i="6"/>
  <c r="Y30" i="6"/>
  <c r="Y29" i="6"/>
  <c r="Y23" i="6"/>
  <c r="Z5" i="2"/>
  <c r="Y27" i="6"/>
  <c r="Y26" i="6"/>
  <c r="Y22" i="6"/>
  <c r="Z4" i="2"/>
  <c r="T12" i="6"/>
  <c r="T10" i="6"/>
  <c r="AC12" i="6"/>
  <c r="AC10" i="6"/>
  <c r="AG30" i="6"/>
  <c r="AG29" i="6"/>
  <c r="AG23" i="6"/>
  <c r="AH5" i="2"/>
  <c r="U30" i="6"/>
  <c r="U29" i="6"/>
  <c r="U23" i="6"/>
  <c r="V5" i="2"/>
  <c r="AK30" i="6"/>
  <c r="AK29" i="6"/>
  <c r="AK23" i="6"/>
  <c r="AL5" i="2"/>
  <c r="X30" i="6"/>
  <c r="X29" i="6"/>
  <c r="X23" i="6"/>
  <c r="Y5" i="2"/>
  <c r="AD15" i="6"/>
  <c r="AD11" i="6"/>
  <c r="V15" i="6"/>
  <c r="V11" i="6"/>
  <c r="AE12" i="6"/>
  <c r="AE10" i="6"/>
  <c r="W12" i="6"/>
  <c r="W10" i="6"/>
  <c r="AF26" i="6"/>
  <c r="AF22" i="6"/>
  <c r="AG4" i="2"/>
  <c r="AE29" i="6"/>
  <c r="AE23" i="6"/>
  <c r="AF5" i="2"/>
  <c r="AD26" i="6"/>
  <c r="AD22" i="6"/>
  <c r="AE4" i="2"/>
  <c r="AI29" i="6"/>
  <c r="AI23" i="6"/>
  <c r="AJ5" i="2"/>
  <c r="AA29" i="6"/>
  <c r="AA23" i="6"/>
  <c r="AB5" i="2"/>
  <c r="S29" i="6"/>
  <c r="S23" i="6"/>
  <c r="T5" i="2"/>
  <c r="AH29" i="6"/>
  <c r="AH23" i="6"/>
  <c r="AI5" i="2"/>
  <c r="Z29" i="6"/>
  <c r="Z23" i="6"/>
  <c r="AA5" i="2"/>
  <c r="AJ26" i="6"/>
  <c r="AB26" i="6"/>
  <c r="T26" i="6"/>
  <c r="T22" i="6"/>
  <c r="U4" i="2"/>
  <c r="AI26" i="6"/>
  <c r="AI22" i="6"/>
  <c r="AJ4" i="2"/>
  <c r="AA26" i="6"/>
  <c r="S26" i="6"/>
  <c r="S22" i="6"/>
  <c r="T4" i="2"/>
  <c r="W29" i="6"/>
  <c r="W23" i="6"/>
  <c r="X5" i="2"/>
  <c r="V26" i="6"/>
  <c r="V22" i="6"/>
  <c r="W4" i="2"/>
  <c r="AG26" i="6"/>
  <c r="AG22" i="6"/>
  <c r="AH4" i="2"/>
  <c r="AJ29" i="6"/>
  <c r="AJ23" i="6"/>
  <c r="AK5" i="2"/>
  <c r="AB29" i="6"/>
  <c r="AB23" i="6"/>
  <c r="AC5" i="2"/>
  <c r="T29" i="6"/>
  <c r="T23" i="6"/>
  <c r="U5" i="2"/>
  <c r="AK26" i="6"/>
  <c r="AC26" i="6"/>
  <c r="U26" i="6"/>
  <c r="AF29" i="6"/>
  <c r="AF23" i="6"/>
  <c r="AG5" i="2"/>
  <c r="T15" i="6"/>
  <c r="T11" i="6"/>
  <c r="AI15" i="6"/>
  <c r="AI11" i="6"/>
  <c r="AA15" i="6"/>
  <c r="AA11" i="6"/>
  <c r="S15" i="6"/>
  <c r="S11" i="6"/>
  <c r="AJ12" i="6"/>
  <c r="AJ10" i="6"/>
  <c r="AB12" i="6"/>
  <c r="AB10" i="6"/>
  <c r="AB15" i="6"/>
  <c r="AB11" i="6"/>
  <c r="AD30" i="6"/>
  <c r="AD29" i="6"/>
  <c r="AD23" i="6"/>
  <c r="AE5" i="2"/>
  <c r="V30" i="6"/>
  <c r="V29" i="6"/>
  <c r="V23" i="6"/>
  <c r="W5" i="2"/>
  <c r="AE27" i="6"/>
  <c r="AE26" i="6"/>
  <c r="W27" i="6"/>
  <c r="W26" i="6"/>
  <c r="AH15" i="6"/>
  <c r="AH11" i="6"/>
  <c r="Z15" i="6"/>
  <c r="Z11" i="6"/>
  <c r="AI12" i="6"/>
  <c r="AI10" i="6"/>
  <c r="AA12" i="6"/>
  <c r="AA10" i="6"/>
  <c r="S12" i="6"/>
  <c r="S10" i="6"/>
  <c r="AJ15" i="6"/>
  <c r="AJ11" i="6"/>
  <c r="AE15" i="6"/>
  <c r="AE11" i="6"/>
  <c r="W15" i="6"/>
  <c r="W11" i="6"/>
  <c r="AF12" i="6"/>
  <c r="AF10" i="6"/>
  <c r="X12" i="6"/>
  <c r="X10" i="6"/>
  <c r="S9" i="6"/>
  <c r="AA25" i="6"/>
  <c r="AG17" i="2"/>
  <c r="Z17" i="2"/>
  <c r="AA17" i="2"/>
  <c r="Y17" i="2"/>
  <c r="W17" i="2"/>
  <c r="AJ3" i="2"/>
  <c r="AJ19" i="2"/>
  <c r="AJ17" i="2"/>
  <c r="AI17" i="2"/>
  <c r="T17" i="2"/>
  <c r="AH3" i="2"/>
  <c r="AH19" i="2"/>
  <c r="AH17" i="2"/>
  <c r="U17" i="2"/>
  <c r="AE17" i="2"/>
  <c r="Z9" i="6"/>
  <c r="T3" i="2"/>
  <c r="T19" i="2"/>
  <c r="AG3" i="2"/>
  <c r="AG24" i="2"/>
  <c r="Y3" i="2"/>
  <c r="U3" i="2"/>
  <c r="U24" i="2"/>
  <c r="AE3" i="2"/>
  <c r="AE24" i="2"/>
  <c r="W3" i="2"/>
  <c r="AI3" i="2"/>
  <c r="Z3" i="2"/>
  <c r="AA3" i="2"/>
  <c r="S21" i="6"/>
  <c r="S38" i="6"/>
  <c r="AK9" i="6"/>
  <c r="AI21" i="6"/>
  <c r="AI38" i="6"/>
  <c r="AC9" i="6"/>
  <c r="U9" i="6"/>
  <c r="Y9" i="6"/>
  <c r="AH9" i="6"/>
  <c r="AG9" i="6"/>
  <c r="V9" i="6"/>
  <c r="AB9" i="6"/>
  <c r="T9" i="6"/>
  <c r="AD9" i="6"/>
  <c r="AE9" i="6"/>
  <c r="X9" i="6"/>
  <c r="AF9" i="6"/>
  <c r="T25" i="6"/>
  <c r="AK25" i="6"/>
  <c r="X25" i="6"/>
  <c r="W9" i="6"/>
  <c r="T21" i="6"/>
  <c r="T38" i="6"/>
  <c r="U25" i="6"/>
  <c r="AC25" i="6"/>
  <c r="AK22" i="6"/>
  <c r="AJ25" i="6"/>
  <c r="AA22" i="6"/>
  <c r="AJ22" i="6"/>
  <c r="Z25" i="6"/>
  <c r="AG21" i="6"/>
  <c r="AG38" i="6"/>
  <c r="AC22" i="6"/>
  <c r="AH21" i="6"/>
  <c r="AH38" i="6"/>
  <c r="Y25" i="6"/>
  <c r="Y21" i="6"/>
  <c r="Y38" i="6"/>
  <c r="AH25" i="6"/>
  <c r="AI25" i="6"/>
  <c r="AB25" i="6"/>
  <c r="S25" i="6"/>
  <c r="U22" i="6"/>
  <c r="AG25" i="6"/>
  <c r="AB22" i="6"/>
  <c r="AF21" i="6"/>
  <c r="AF38" i="6"/>
  <c r="Z21" i="6"/>
  <c r="Z38" i="6"/>
  <c r="V21" i="6"/>
  <c r="V38" i="6"/>
  <c r="X21" i="6"/>
  <c r="X38" i="6"/>
  <c r="AE22" i="6"/>
  <c r="AE25" i="6"/>
  <c r="AD25" i="6"/>
  <c r="AD21" i="6"/>
  <c r="AD38" i="6"/>
  <c r="AA9" i="6"/>
  <c r="AF25" i="6"/>
  <c r="AI9" i="6"/>
  <c r="AJ9" i="6"/>
  <c r="V25" i="6"/>
  <c r="W22" i="6"/>
  <c r="W25" i="6"/>
  <c r="AJ18" i="2"/>
  <c r="AJ24" i="2"/>
  <c r="AH24" i="2"/>
  <c r="AH18" i="2"/>
  <c r="AG19" i="2"/>
  <c r="Y18" i="2"/>
  <c r="T18" i="2"/>
  <c r="Y19" i="2"/>
  <c r="U19" i="2"/>
  <c r="Y24" i="2"/>
  <c r="AE19" i="2"/>
  <c r="T24" i="2"/>
  <c r="AG18" i="2"/>
  <c r="AE18" i="2"/>
  <c r="U18" i="2"/>
  <c r="W21" i="6"/>
  <c r="W38" i="6"/>
  <c r="X4" i="2"/>
  <c r="U21" i="6"/>
  <c r="U38" i="6"/>
  <c r="V4" i="2"/>
  <c r="AA21" i="6"/>
  <c r="AA38" i="6"/>
  <c r="AB4" i="2"/>
  <c r="W24" i="2"/>
  <c r="W18" i="2"/>
  <c r="W19" i="2"/>
  <c r="AE21" i="6"/>
  <c r="AE38" i="6"/>
  <c r="AF4" i="2"/>
  <c r="AA18" i="2"/>
  <c r="AA24" i="2"/>
  <c r="AA19" i="2"/>
  <c r="AK21" i="6"/>
  <c r="AK38" i="6"/>
  <c r="AL4" i="2"/>
  <c r="Z24" i="2"/>
  <c r="Z19" i="2"/>
  <c r="Z18" i="2"/>
  <c r="AJ21" i="6"/>
  <c r="AJ38" i="6"/>
  <c r="AK4" i="2"/>
  <c r="AI19" i="2"/>
  <c r="AI18" i="2"/>
  <c r="AI24" i="2"/>
  <c r="AB21" i="6"/>
  <c r="AB38" i="6"/>
  <c r="AC4" i="2"/>
  <c r="AC21" i="6"/>
  <c r="AC38" i="6"/>
  <c r="AD4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AD3" i="2"/>
  <c r="AD18" i="2"/>
  <c r="AD17" i="2"/>
  <c r="AL3" i="2"/>
  <c r="AL24" i="2"/>
  <c r="AL17" i="2"/>
  <c r="V3" i="2"/>
  <c r="V19" i="2"/>
  <c r="V17" i="2"/>
  <c r="AF3" i="2"/>
  <c r="AF19" i="2"/>
  <c r="AF17" i="2"/>
  <c r="AC3" i="2"/>
  <c r="AC24" i="2"/>
  <c r="AC17" i="2"/>
  <c r="AB3" i="2"/>
  <c r="AB24" i="2"/>
  <c r="AB17" i="2"/>
  <c r="X3" i="2"/>
  <c r="X18" i="2"/>
  <c r="X17" i="2"/>
  <c r="AK3" i="2"/>
  <c r="AK19" i="2"/>
  <c r="AK17" i="2"/>
  <c r="C27" i="2"/>
  <c r="C26" i="2"/>
  <c r="C23" i="2"/>
  <c r="Q16" i="6"/>
  <c r="Q30" i="6"/>
  <c r="R18" i="6"/>
  <c r="R32" i="6"/>
  <c r="M16" i="6"/>
  <c r="M30" i="6"/>
  <c r="N18" i="6"/>
  <c r="N32" i="6"/>
  <c r="I16" i="6"/>
  <c r="I30" i="6"/>
  <c r="J18" i="6"/>
  <c r="J32" i="6"/>
  <c r="E16" i="6"/>
  <c r="E30" i="6"/>
  <c r="F18" i="6"/>
  <c r="F32" i="6"/>
  <c r="R13" i="6"/>
  <c r="R27" i="6"/>
  <c r="R14" i="6"/>
  <c r="R28" i="6"/>
  <c r="Q14" i="6"/>
  <c r="Q28" i="6"/>
  <c r="O13" i="6"/>
  <c r="O27" i="6"/>
  <c r="O14" i="6"/>
  <c r="O28" i="6"/>
  <c r="N14" i="6"/>
  <c r="N28" i="6"/>
  <c r="M14" i="6"/>
  <c r="M28" i="6"/>
  <c r="K13" i="6"/>
  <c r="K27" i="6"/>
  <c r="K14" i="6"/>
  <c r="K28" i="6"/>
  <c r="J14" i="6"/>
  <c r="J28" i="6"/>
  <c r="H13" i="6"/>
  <c r="H27" i="6"/>
  <c r="G13" i="6"/>
  <c r="G27" i="6"/>
  <c r="G14" i="6"/>
  <c r="G28" i="6"/>
  <c r="F14" i="6"/>
  <c r="F28" i="6"/>
  <c r="E14" i="6"/>
  <c r="E28" i="6"/>
  <c r="C13" i="6"/>
  <c r="C27" i="6"/>
  <c r="C14" i="6"/>
  <c r="C28" i="6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C13" i="2"/>
  <c r="C12" i="2"/>
  <c r="C11" i="2"/>
  <c r="C10" i="2"/>
  <c r="G22" i="4"/>
  <c r="G23" i="4"/>
  <c r="G10" i="4"/>
  <c r="G19" i="4"/>
  <c r="G14" i="4"/>
  <c r="G11" i="4"/>
  <c r="G12" i="4"/>
  <c r="G8" i="4"/>
  <c r="G2" i="4"/>
  <c r="F23" i="4"/>
  <c r="F22" i="4"/>
  <c r="F19" i="4"/>
  <c r="F14" i="4"/>
  <c r="F12" i="4"/>
  <c r="F11" i="4"/>
  <c r="F10" i="4"/>
  <c r="F8" i="4"/>
  <c r="F2" i="4"/>
  <c r="C9" i="2"/>
  <c r="S9" i="2"/>
  <c r="Q9" i="2"/>
  <c r="O9" i="2"/>
  <c r="M9" i="2"/>
  <c r="K9" i="2"/>
  <c r="I9" i="2"/>
  <c r="G9" i="2"/>
  <c r="E9" i="2"/>
  <c r="R9" i="2"/>
  <c r="P9" i="2"/>
  <c r="N9" i="2"/>
  <c r="L9" i="2"/>
  <c r="J9" i="2"/>
  <c r="H9" i="2"/>
  <c r="F9" i="2"/>
  <c r="D9" i="2"/>
  <c r="AK18" i="2"/>
  <c r="AL19" i="2"/>
  <c r="AB19" i="2"/>
  <c r="AF24" i="2"/>
  <c r="AC19" i="2"/>
  <c r="AB18" i="2"/>
  <c r="V18" i="2"/>
  <c r="AF18" i="2"/>
  <c r="X19" i="2"/>
  <c r="AC18" i="2"/>
  <c r="AD19" i="2"/>
  <c r="X24" i="2"/>
  <c r="V24" i="2"/>
  <c r="AD24" i="2"/>
  <c r="AL18" i="2"/>
  <c r="AK24" i="2"/>
  <c r="D27" i="2"/>
  <c r="D26" i="2"/>
  <c r="D3" i="9"/>
  <c r="O26" i="6"/>
  <c r="R26" i="6"/>
  <c r="G26" i="6"/>
  <c r="K26" i="6"/>
  <c r="C26" i="6"/>
  <c r="F16" i="6"/>
  <c r="F30" i="6"/>
  <c r="J16" i="6"/>
  <c r="J30" i="6"/>
  <c r="N16" i="6"/>
  <c r="N30" i="6"/>
  <c r="R16" i="6"/>
  <c r="R30" i="6"/>
  <c r="E18" i="6"/>
  <c r="E32" i="6"/>
  <c r="I18" i="6"/>
  <c r="I32" i="6"/>
  <c r="M18" i="6"/>
  <c r="M32" i="6"/>
  <c r="Q18" i="6"/>
  <c r="Q32" i="6"/>
  <c r="E13" i="6"/>
  <c r="M13" i="6"/>
  <c r="F13" i="6"/>
  <c r="N13" i="6"/>
  <c r="G17" i="6"/>
  <c r="G31" i="6"/>
  <c r="H18" i="6"/>
  <c r="H32" i="6"/>
  <c r="I13" i="6"/>
  <c r="I27" i="6"/>
  <c r="Q13" i="6"/>
  <c r="K17" i="6"/>
  <c r="K31" i="6"/>
  <c r="L18" i="6"/>
  <c r="L32" i="6"/>
  <c r="R12" i="6"/>
  <c r="R10" i="6"/>
  <c r="B13" i="6"/>
  <c r="B27" i="6"/>
  <c r="B26" i="6"/>
  <c r="J13" i="6"/>
  <c r="O17" i="6"/>
  <c r="O31" i="6"/>
  <c r="P18" i="6"/>
  <c r="P32" i="6"/>
  <c r="C12" i="6"/>
  <c r="C10" i="6"/>
  <c r="G12" i="6"/>
  <c r="G10" i="6"/>
  <c r="K12" i="6"/>
  <c r="K10" i="6"/>
  <c r="O12" i="6"/>
  <c r="O10" i="6"/>
  <c r="I14" i="6"/>
  <c r="I28" i="6"/>
  <c r="K16" i="6"/>
  <c r="K30" i="6"/>
  <c r="D13" i="6"/>
  <c r="D27" i="6"/>
  <c r="L13" i="6"/>
  <c r="L27" i="6"/>
  <c r="P13" i="6"/>
  <c r="P27" i="6"/>
  <c r="D14" i="6"/>
  <c r="D28" i="6"/>
  <c r="H14" i="6"/>
  <c r="L14" i="6"/>
  <c r="L28" i="6"/>
  <c r="P14" i="6"/>
  <c r="P28" i="6"/>
  <c r="F17" i="6"/>
  <c r="F31" i="6"/>
  <c r="J17" i="6"/>
  <c r="J31" i="6"/>
  <c r="N17" i="6"/>
  <c r="N31" i="6"/>
  <c r="R17" i="6"/>
  <c r="G18" i="6"/>
  <c r="G32" i="6"/>
  <c r="K18" i="6"/>
  <c r="K32" i="6"/>
  <c r="O18" i="6"/>
  <c r="O32" i="6"/>
  <c r="C16" i="6"/>
  <c r="C30" i="6"/>
  <c r="G16" i="6"/>
  <c r="G30" i="6"/>
  <c r="O16" i="6"/>
  <c r="O30" i="6"/>
  <c r="D16" i="6"/>
  <c r="D30" i="6"/>
  <c r="H16" i="6"/>
  <c r="H30" i="6"/>
  <c r="L16" i="6"/>
  <c r="L30" i="6"/>
  <c r="P16" i="6"/>
  <c r="P30" i="6"/>
  <c r="D17" i="6"/>
  <c r="D31" i="6"/>
  <c r="H17" i="6"/>
  <c r="H31" i="6"/>
  <c r="L17" i="6"/>
  <c r="L31" i="6"/>
  <c r="P17" i="6"/>
  <c r="P31" i="6"/>
  <c r="E17" i="6"/>
  <c r="I17" i="6"/>
  <c r="M17" i="6"/>
  <c r="M31" i="6"/>
  <c r="Q17" i="6"/>
  <c r="Q31" i="6"/>
  <c r="B22" i="6"/>
  <c r="C4" i="2"/>
  <c r="E3" i="9"/>
  <c r="E27" i="2"/>
  <c r="E26" i="2"/>
  <c r="C22" i="6"/>
  <c r="D4" i="2"/>
  <c r="K22" i="6"/>
  <c r="L4" i="2"/>
  <c r="G22" i="6"/>
  <c r="H4" i="2"/>
  <c r="R22" i="6"/>
  <c r="S4" i="2"/>
  <c r="O22" i="6"/>
  <c r="P4" i="2"/>
  <c r="N29" i="6"/>
  <c r="N23" i="6"/>
  <c r="O5" i="2"/>
  <c r="L26" i="6"/>
  <c r="F29" i="6"/>
  <c r="F23" i="6"/>
  <c r="G5" i="2"/>
  <c r="M29" i="6"/>
  <c r="M23" i="6"/>
  <c r="N5" i="2"/>
  <c r="Q29" i="6"/>
  <c r="Q23" i="6"/>
  <c r="R5" i="2"/>
  <c r="P29" i="6"/>
  <c r="P23" i="6"/>
  <c r="Q5" i="2"/>
  <c r="O29" i="6"/>
  <c r="O23" i="6"/>
  <c r="P5" i="2"/>
  <c r="D26" i="6"/>
  <c r="P26" i="6"/>
  <c r="K29" i="6"/>
  <c r="K23" i="6"/>
  <c r="L5" i="2"/>
  <c r="E15" i="6"/>
  <c r="E11" i="6"/>
  <c r="E31" i="6"/>
  <c r="E29" i="6"/>
  <c r="E23" i="6"/>
  <c r="F5" i="2"/>
  <c r="I26" i="6"/>
  <c r="F12" i="6"/>
  <c r="F10" i="6"/>
  <c r="F27" i="6"/>
  <c r="F26" i="6"/>
  <c r="E12" i="6"/>
  <c r="E10" i="6"/>
  <c r="E27" i="6"/>
  <c r="E26" i="6"/>
  <c r="L29" i="6"/>
  <c r="L23" i="6"/>
  <c r="M5" i="2"/>
  <c r="J12" i="6"/>
  <c r="J10" i="6"/>
  <c r="J27" i="6"/>
  <c r="J26" i="6"/>
  <c r="G29" i="6"/>
  <c r="G23" i="6"/>
  <c r="H5" i="2"/>
  <c r="I15" i="6"/>
  <c r="I11" i="6"/>
  <c r="I31" i="6"/>
  <c r="I29" i="6"/>
  <c r="I23" i="6"/>
  <c r="J5" i="2"/>
  <c r="H29" i="6"/>
  <c r="H23" i="6"/>
  <c r="I5" i="2"/>
  <c r="R15" i="6"/>
  <c r="R11" i="6"/>
  <c r="R9" i="6"/>
  <c r="R31" i="6"/>
  <c r="R29" i="6"/>
  <c r="R25" i="6"/>
  <c r="B12" i="6"/>
  <c r="B10" i="6"/>
  <c r="Q12" i="6"/>
  <c r="Q10" i="6"/>
  <c r="Q27" i="6"/>
  <c r="Q26" i="6"/>
  <c r="N12" i="6"/>
  <c r="N10" i="6"/>
  <c r="N27" i="6"/>
  <c r="N26" i="6"/>
  <c r="M12" i="6"/>
  <c r="M10" i="6"/>
  <c r="M27" i="6"/>
  <c r="M26" i="6"/>
  <c r="J29" i="6"/>
  <c r="J23" i="6"/>
  <c r="K5" i="2"/>
  <c r="H12" i="6"/>
  <c r="H10" i="6"/>
  <c r="H28" i="6"/>
  <c r="H26" i="6"/>
  <c r="N15" i="6"/>
  <c r="N11" i="6"/>
  <c r="Q15" i="6"/>
  <c r="Q11" i="6"/>
  <c r="J15" i="6"/>
  <c r="J11" i="6"/>
  <c r="M15" i="6"/>
  <c r="M11" i="6"/>
  <c r="G15" i="6"/>
  <c r="G11" i="6"/>
  <c r="G9" i="6"/>
  <c r="F15" i="6"/>
  <c r="F11" i="6"/>
  <c r="K15" i="6"/>
  <c r="K11" i="6"/>
  <c r="K9" i="6"/>
  <c r="I12" i="6"/>
  <c r="I10" i="6"/>
  <c r="H15" i="6"/>
  <c r="H11" i="6"/>
  <c r="P12" i="6"/>
  <c r="P10" i="6"/>
  <c r="L15" i="6"/>
  <c r="L11" i="6"/>
  <c r="L12" i="6"/>
  <c r="L10" i="6"/>
  <c r="P15" i="6"/>
  <c r="P11" i="6"/>
  <c r="O15" i="6"/>
  <c r="O11" i="6"/>
  <c r="O9" i="6"/>
  <c r="D12" i="6"/>
  <c r="D10" i="6"/>
  <c r="L17" i="2"/>
  <c r="P17" i="2"/>
  <c r="H17" i="2"/>
  <c r="P3" i="2"/>
  <c r="H3" i="2"/>
  <c r="N22" i="17"/>
  <c r="L3" i="2"/>
  <c r="R22" i="17"/>
  <c r="L9" i="6"/>
  <c r="E9" i="6"/>
  <c r="N9" i="6"/>
  <c r="F3" i="9"/>
  <c r="F27" i="2"/>
  <c r="F26" i="2"/>
  <c r="N25" i="6"/>
  <c r="K25" i="6"/>
  <c r="H25" i="6"/>
  <c r="Q22" i="6"/>
  <c r="Q25" i="6"/>
  <c r="P22" i="6"/>
  <c r="P25" i="6"/>
  <c r="L22" i="6"/>
  <c r="L25" i="6"/>
  <c r="F25" i="6"/>
  <c r="G25" i="6"/>
  <c r="D22" i="6"/>
  <c r="I22" i="6"/>
  <c r="J4" i="2"/>
  <c r="I25" i="6"/>
  <c r="M22" i="6"/>
  <c r="N4" i="2"/>
  <c r="M25" i="6"/>
  <c r="J25" i="6"/>
  <c r="K21" i="6"/>
  <c r="K38" i="6"/>
  <c r="O25" i="6"/>
  <c r="E22" i="6"/>
  <c r="F4" i="2"/>
  <c r="E25" i="6"/>
  <c r="Q9" i="6"/>
  <c r="G21" i="6"/>
  <c r="G38" i="6"/>
  <c r="H9" i="6"/>
  <c r="F9" i="6"/>
  <c r="P9" i="6"/>
  <c r="O21" i="6"/>
  <c r="O38" i="6"/>
  <c r="M9" i="6"/>
  <c r="J9" i="6"/>
  <c r="I9" i="6"/>
  <c r="N22" i="6"/>
  <c r="F22" i="6"/>
  <c r="R23" i="6"/>
  <c r="S5" i="2"/>
  <c r="S3" i="2"/>
  <c r="J22" i="6"/>
  <c r="H22" i="6"/>
  <c r="N3" i="2"/>
  <c r="N17" i="2"/>
  <c r="S17" i="2"/>
  <c r="F3" i="2"/>
  <c r="F17" i="2"/>
  <c r="J3" i="2"/>
  <c r="J17" i="2"/>
  <c r="E4" i="2"/>
  <c r="P21" i="6"/>
  <c r="P38" i="6"/>
  <c r="Q4" i="2"/>
  <c r="Q21" i="6"/>
  <c r="Q38" i="6"/>
  <c r="R4" i="2"/>
  <c r="N21" i="6"/>
  <c r="N38" i="6"/>
  <c r="O4" i="2"/>
  <c r="L21" i="6"/>
  <c r="L38" i="6"/>
  <c r="M4" i="2"/>
  <c r="J21" i="6"/>
  <c r="J38" i="6"/>
  <c r="K4" i="2"/>
  <c r="H21" i="6"/>
  <c r="H38" i="6"/>
  <c r="I4" i="2"/>
  <c r="F21" i="6"/>
  <c r="F38" i="6"/>
  <c r="G4" i="2"/>
  <c r="P18" i="2"/>
  <c r="P19" i="2"/>
  <c r="L18" i="2"/>
  <c r="L19" i="2"/>
  <c r="H18" i="2"/>
  <c r="H19" i="2"/>
  <c r="G27" i="2"/>
  <c r="G26" i="2"/>
  <c r="M21" i="6"/>
  <c r="M38" i="6"/>
  <c r="I21" i="6"/>
  <c r="I38" i="6"/>
  <c r="E21" i="6"/>
  <c r="E38" i="6"/>
  <c r="R21" i="6"/>
  <c r="R38" i="6"/>
  <c r="P24" i="2"/>
  <c r="L24" i="2"/>
  <c r="H24" i="2"/>
  <c r="F18" i="2"/>
  <c r="F19" i="2"/>
  <c r="L22" i="17"/>
  <c r="J19" i="2"/>
  <c r="P22" i="17"/>
  <c r="N19" i="2"/>
  <c r="T22" i="17"/>
  <c r="F24" i="2"/>
  <c r="J24" i="2"/>
  <c r="J18" i="2"/>
  <c r="N24" i="2"/>
  <c r="N18" i="2"/>
  <c r="I3" i="2"/>
  <c r="I24" i="2"/>
  <c r="I17" i="2"/>
  <c r="M3" i="2"/>
  <c r="M17" i="2"/>
  <c r="R3" i="2"/>
  <c r="R18" i="2"/>
  <c r="R17" i="2"/>
  <c r="G3" i="2"/>
  <c r="G17" i="2"/>
  <c r="K3" i="2"/>
  <c r="K17" i="2"/>
  <c r="O3" i="2"/>
  <c r="O18" i="2"/>
  <c r="O17" i="2"/>
  <c r="Q3" i="2"/>
  <c r="Q18" i="2"/>
  <c r="Q17" i="2"/>
  <c r="S18" i="2"/>
  <c r="S19" i="2"/>
  <c r="H3" i="9"/>
  <c r="H27" i="2"/>
  <c r="H26" i="2"/>
  <c r="S24" i="2"/>
  <c r="R19" i="2"/>
  <c r="K18" i="2"/>
  <c r="Q22" i="17"/>
  <c r="I18" i="2"/>
  <c r="O22" i="17"/>
  <c r="G18" i="2"/>
  <c r="M22" i="17"/>
  <c r="M18" i="2"/>
  <c r="S22" i="17"/>
  <c r="I19" i="2"/>
  <c r="Q24" i="2"/>
  <c r="Q19" i="2"/>
  <c r="K19" i="2"/>
  <c r="R24" i="2"/>
  <c r="K24" i="2"/>
  <c r="M24" i="2"/>
  <c r="G19" i="2"/>
  <c r="O24" i="2"/>
  <c r="G24" i="2"/>
  <c r="O19" i="2"/>
  <c r="M19" i="2"/>
  <c r="I3" i="9"/>
  <c r="I27" i="2"/>
  <c r="I26" i="2"/>
  <c r="I23" i="2"/>
  <c r="H23" i="2"/>
  <c r="H16" i="2"/>
  <c r="E23" i="2"/>
  <c r="F23" i="2"/>
  <c r="F16" i="2"/>
  <c r="G23" i="2"/>
  <c r="I16" i="2"/>
  <c r="I8" i="2"/>
  <c r="G16" i="2"/>
  <c r="G8" i="2"/>
  <c r="J3" i="9"/>
  <c r="J27" i="2"/>
  <c r="J26" i="2"/>
  <c r="J23" i="2"/>
  <c r="J16" i="2"/>
  <c r="J8" i="2"/>
  <c r="D23" i="2"/>
  <c r="H8" i="2"/>
  <c r="F8" i="2"/>
  <c r="H34" i="2"/>
  <c r="H35" i="2"/>
  <c r="N24" i="17"/>
  <c r="N23" i="17"/>
  <c r="G34" i="2"/>
  <c r="G35" i="2"/>
  <c r="M24" i="17"/>
  <c r="M23" i="17"/>
  <c r="I34" i="2"/>
  <c r="I35" i="2"/>
  <c r="O24" i="17"/>
  <c r="O23" i="17"/>
  <c r="F34" i="2"/>
  <c r="F35" i="2"/>
  <c r="L24" i="17"/>
  <c r="L23" i="17"/>
  <c r="J34" i="2"/>
  <c r="J35" i="2"/>
  <c r="P24" i="17"/>
  <c r="P23" i="17"/>
  <c r="K3" i="9"/>
  <c r="K27" i="2"/>
  <c r="K26" i="2"/>
  <c r="K23" i="2"/>
  <c r="K16" i="2"/>
  <c r="K8" i="2"/>
  <c r="H37" i="2"/>
  <c r="H39" i="2"/>
  <c r="I37" i="2"/>
  <c r="O25" i="17"/>
  <c r="J37" i="2"/>
  <c r="P25" i="17"/>
  <c r="F37" i="2"/>
  <c r="L25" i="17"/>
  <c r="K34" i="2"/>
  <c r="K35" i="2"/>
  <c r="Q24" i="17"/>
  <c r="Q23" i="17"/>
  <c r="G37" i="2"/>
  <c r="M25" i="17"/>
  <c r="L3" i="9"/>
  <c r="L27" i="2"/>
  <c r="L26" i="2"/>
  <c r="L23" i="2"/>
  <c r="L16" i="2"/>
  <c r="L8" i="2"/>
  <c r="F39" i="2"/>
  <c r="I39" i="2"/>
  <c r="N25" i="17"/>
  <c r="J39" i="2"/>
  <c r="K37" i="2"/>
  <c r="K39" i="2"/>
  <c r="G39" i="2"/>
  <c r="L34" i="2"/>
  <c r="L35" i="2"/>
  <c r="R24" i="17"/>
  <c r="R23" i="17"/>
  <c r="M3" i="9"/>
  <c r="M27" i="2"/>
  <c r="M26" i="2"/>
  <c r="M23" i="2"/>
  <c r="M16" i="2"/>
  <c r="M8" i="2"/>
  <c r="Q25" i="17"/>
  <c r="M34" i="2"/>
  <c r="M35" i="2"/>
  <c r="S24" i="17"/>
  <c r="S23" i="17"/>
  <c r="L37" i="2"/>
  <c r="N3" i="9"/>
  <c r="N27" i="2"/>
  <c r="N26" i="2"/>
  <c r="N23" i="2"/>
  <c r="N16" i="2"/>
  <c r="N8" i="2"/>
  <c r="R25" i="17"/>
  <c r="L39" i="2"/>
  <c r="N34" i="2"/>
  <c r="N35" i="2"/>
  <c r="T24" i="17"/>
  <c r="T23" i="17"/>
  <c r="M37" i="2"/>
  <c r="S25" i="17"/>
  <c r="O3" i="9"/>
  <c r="O27" i="2"/>
  <c r="O26" i="2"/>
  <c r="O23" i="2"/>
  <c r="O16" i="2"/>
  <c r="O8" i="2"/>
  <c r="O34" i="2"/>
  <c r="O35" i="2"/>
  <c r="M39" i="2"/>
  <c r="N37" i="2"/>
  <c r="T25" i="17"/>
  <c r="O37" i="2"/>
  <c r="P3" i="9"/>
  <c r="P27" i="2"/>
  <c r="P26" i="2"/>
  <c r="P23" i="2"/>
  <c r="P16" i="2"/>
  <c r="P8" i="2"/>
  <c r="P34" i="2"/>
  <c r="P35" i="2"/>
  <c r="N39" i="2"/>
  <c r="O39" i="2"/>
  <c r="P37" i="2"/>
  <c r="Q3" i="9"/>
  <c r="Q27" i="2"/>
  <c r="Q26" i="2"/>
  <c r="Q23" i="2"/>
  <c r="Q16" i="2"/>
  <c r="Q8" i="2"/>
  <c r="Q34" i="2"/>
  <c r="Q35" i="2"/>
  <c r="P39" i="2"/>
  <c r="Q37" i="2"/>
  <c r="R3" i="9"/>
  <c r="R27" i="2"/>
  <c r="R26" i="2"/>
  <c r="R23" i="2"/>
  <c r="R16" i="2"/>
  <c r="R8" i="2"/>
  <c r="R34" i="2"/>
  <c r="R35" i="2"/>
  <c r="Q39" i="2"/>
  <c r="R37" i="2"/>
  <c r="S3" i="9"/>
  <c r="S27" i="2"/>
  <c r="S26" i="2"/>
  <c r="S23" i="2"/>
  <c r="S16" i="2"/>
  <c r="S8" i="2"/>
  <c r="S34" i="2"/>
  <c r="S35" i="2"/>
  <c r="T3" i="9"/>
  <c r="T27" i="2"/>
  <c r="T26" i="2"/>
  <c r="T23" i="2"/>
  <c r="T16" i="2"/>
  <c r="T8" i="2"/>
  <c r="T34" i="2"/>
  <c r="T35" i="2"/>
  <c r="T37" i="2"/>
  <c r="T39" i="2"/>
  <c r="R39" i="2"/>
  <c r="S37" i="2"/>
  <c r="U3" i="9"/>
  <c r="U27" i="2"/>
  <c r="U26" i="2"/>
  <c r="U23" i="2"/>
  <c r="U16" i="2"/>
  <c r="U8" i="2"/>
  <c r="U34" i="2"/>
  <c r="S39" i="2"/>
  <c r="U35" i="2"/>
  <c r="U37" i="2"/>
  <c r="U39" i="2"/>
  <c r="V3" i="9"/>
  <c r="V27" i="2"/>
  <c r="V26" i="2"/>
  <c r="V23" i="2"/>
  <c r="V16" i="2"/>
  <c r="V8" i="2"/>
  <c r="V34" i="2"/>
  <c r="V35" i="2"/>
  <c r="V37" i="2"/>
  <c r="V39" i="2"/>
  <c r="W3" i="9"/>
  <c r="W27" i="2"/>
  <c r="W26" i="2"/>
  <c r="W23" i="2"/>
  <c r="W16" i="2"/>
  <c r="W8" i="2"/>
  <c r="W34" i="2"/>
  <c r="W35" i="2"/>
  <c r="W37" i="2"/>
  <c r="W39" i="2"/>
  <c r="X3" i="9"/>
  <c r="X27" i="2"/>
  <c r="X26" i="2"/>
  <c r="X23" i="2"/>
  <c r="X16" i="2"/>
  <c r="X8" i="2"/>
  <c r="X34" i="2"/>
  <c r="X35" i="2"/>
  <c r="X37" i="2"/>
  <c r="X39" i="2"/>
  <c r="Y3" i="9"/>
  <c r="Y27" i="2"/>
  <c r="Y26" i="2"/>
  <c r="Y23" i="2"/>
  <c r="Y16" i="2"/>
  <c r="Y8" i="2"/>
  <c r="Y34" i="2"/>
  <c r="Y35" i="2"/>
  <c r="Y37" i="2"/>
  <c r="Y39" i="2"/>
  <c r="Z3" i="9"/>
  <c r="Z27" i="2"/>
  <c r="Z26" i="2"/>
  <c r="Z23" i="2"/>
  <c r="Z16" i="2"/>
  <c r="Z8" i="2"/>
  <c r="Z34" i="2"/>
  <c r="Z35" i="2"/>
  <c r="Z37" i="2"/>
  <c r="Z39" i="2"/>
  <c r="AA3" i="9"/>
  <c r="AA27" i="2"/>
  <c r="AA26" i="2"/>
  <c r="AA23" i="2"/>
  <c r="AA16" i="2"/>
  <c r="AA8" i="2"/>
  <c r="AA34" i="2"/>
  <c r="AA35" i="2"/>
  <c r="AA37" i="2"/>
  <c r="AA39" i="2"/>
  <c r="AB3" i="9"/>
  <c r="AB27" i="2"/>
  <c r="AB26" i="2"/>
  <c r="AB23" i="2"/>
  <c r="AB16" i="2"/>
  <c r="AB8" i="2"/>
  <c r="AB34" i="2"/>
  <c r="AB35" i="2"/>
  <c r="AB37" i="2"/>
  <c r="AB39" i="2"/>
  <c r="AC3" i="9"/>
  <c r="AC27" i="2"/>
  <c r="AC26" i="2"/>
  <c r="AC23" i="2"/>
  <c r="AC16" i="2"/>
  <c r="AC8" i="2"/>
  <c r="AC34" i="2"/>
  <c r="AC35" i="2"/>
  <c r="AC37" i="2"/>
  <c r="AC39" i="2"/>
  <c r="AD3" i="9"/>
  <c r="AD27" i="2"/>
  <c r="AD26" i="2"/>
  <c r="AD23" i="2"/>
  <c r="AD16" i="2"/>
  <c r="AD8" i="2"/>
  <c r="AD34" i="2"/>
  <c r="AD35" i="2"/>
  <c r="AD37" i="2"/>
  <c r="AD39" i="2"/>
  <c r="AE3" i="9"/>
  <c r="AE27" i="2"/>
  <c r="AE26" i="2"/>
  <c r="AE23" i="2"/>
  <c r="AE16" i="2"/>
  <c r="AE8" i="2"/>
  <c r="AE34" i="2"/>
  <c r="AE35" i="2"/>
  <c r="AE37" i="2"/>
  <c r="AF3" i="9"/>
  <c r="AF27" i="2"/>
  <c r="AF26" i="2"/>
  <c r="AF23" i="2"/>
  <c r="AF16" i="2"/>
  <c r="AF8" i="2"/>
  <c r="AF34" i="2"/>
  <c r="AE39" i="2"/>
  <c r="AG3" i="9"/>
  <c r="AG27" i="2"/>
  <c r="AG26" i="2"/>
  <c r="AG23" i="2"/>
  <c r="AG16" i="2"/>
  <c r="AG8" i="2"/>
  <c r="AG34" i="2"/>
  <c r="AF35" i="2"/>
  <c r="AF37" i="2"/>
  <c r="AF39" i="2"/>
  <c r="AG35" i="2"/>
  <c r="AG37" i="2"/>
  <c r="AG39" i="2"/>
  <c r="AH3" i="9"/>
  <c r="AH27" i="2"/>
  <c r="AH26" i="2"/>
  <c r="AH23" i="2"/>
  <c r="AH16" i="2"/>
  <c r="AH8" i="2"/>
  <c r="AH34" i="2"/>
  <c r="AH35" i="2"/>
  <c r="AH37" i="2"/>
  <c r="AH39" i="2"/>
  <c r="AI3" i="9"/>
  <c r="AI27" i="2"/>
  <c r="AI26" i="2"/>
  <c r="AI23" i="2"/>
  <c r="AI16" i="2"/>
  <c r="AI8" i="2"/>
  <c r="AI34" i="2"/>
  <c r="AI35" i="2"/>
  <c r="AI37" i="2"/>
  <c r="AI39" i="2"/>
  <c r="AJ3" i="9"/>
  <c r="AJ27" i="2"/>
  <c r="AJ26" i="2"/>
  <c r="AJ23" i="2"/>
  <c r="AJ16" i="2"/>
  <c r="AJ8" i="2"/>
  <c r="AJ34" i="2"/>
  <c r="AJ35" i="2"/>
  <c r="AJ37" i="2"/>
  <c r="AJ39" i="2"/>
  <c r="AK3" i="9"/>
  <c r="AL27" i="2"/>
  <c r="AL26" i="2"/>
  <c r="AL23" i="2"/>
  <c r="AL16" i="2"/>
  <c r="AL8" i="2"/>
  <c r="AL34" i="2"/>
  <c r="AK27" i="2"/>
  <c r="AK26" i="2"/>
  <c r="AK23" i="2"/>
  <c r="AK16" i="2"/>
  <c r="AK8" i="2"/>
  <c r="AK34" i="2"/>
  <c r="AK35" i="2"/>
  <c r="AK37" i="2"/>
  <c r="AK39" i="2"/>
  <c r="AL35" i="2"/>
  <c r="AL37" i="2"/>
  <c r="AL39" i="2"/>
  <c r="B5" i="6"/>
  <c r="D18" i="6"/>
  <c r="D15" i="6"/>
  <c r="D11" i="6"/>
  <c r="D9" i="6"/>
  <c r="C17" i="6"/>
  <c r="C15" i="6"/>
  <c r="C11" i="6"/>
  <c r="C9" i="6"/>
  <c r="I20" i="17"/>
  <c r="I18" i="17"/>
  <c r="B16" i="6"/>
  <c r="B15" i="6"/>
  <c r="B11" i="6"/>
  <c r="B9" i="6"/>
  <c r="B30" i="6"/>
  <c r="B29" i="6"/>
  <c r="B25" i="6"/>
  <c r="C31" i="6"/>
  <c r="C29" i="6"/>
  <c r="C23" i="6"/>
  <c r="D32" i="6"/>
  <c r="D29" i="6"/>
  <c r="D25" i="6"/>
  <c r="B23" i="6"/>
  <c r="B21" i="6"/>
  <c r="B38" i="6"/>
  <c r="D23" i="6"/>
  <c r="C25" i="6"/>
  <c r="C5" i="2"/>
  <c r="C21" i="6"/>
  <c r="C38" i="6"/>
  <c r="D5" i="2"/>
  <c r="E5" i="2"/>
  <c r="D21" i="6"/>
  <c r="D38" i="6"/>
  <c r="C17" i="2"/>
  <c r="C3" i="2"/>
  <c r="C24" i="2"/>
  <c r="E3" i="2"/>
  <c r="E19" i="2"/>
  <c r="E17" i="2"/>
  <c r="C18" i="2"/>
  <c r="I22" i="17"/>
  <c r="D17" i="2"/>
  <c r="D3" i="2"/>
  <c r="D19" i="2"/>
  <c r="C16" i="2"/>
  <c r="D18" i="2"/>
  <c r="D24" i="2"/>
  <c r="J22" i="17"/>
  <c r="E24" i="2"/>
  <c r="K22" i="17"/>
  <c r="E18" i="2"/>
  <c r="C8" i="2"/>
  <c r="I23" i="17"/>
  <c r="E16" i="2"/>
  <c r="E8" i="2"/>
  <c r="K23" i="17"/>
  <c r="D16" i="2"/>
  <c r="D8" i="2"/>
  <c r="C34" i="2"/>
  <c r="C35" i="2"/>
  <c r="I24" i="17"/>
  <c r="J23" i="17"/>
  <c r="D34" i="2"/>
  <c r="D35" i="2"/>
  <c r="J24" i="17"/>
  <c r="E34" i="2"/>
  <c r="E35" i="2"/>
  <c r="K24" i="17"/>
  <c r="C37" i="2"/>
  <c r="C39" i="2"/>
  <c r="E37" i="2"/>
  <c r="E39" i="2"/>
  <c r="D37" i="2"/>
  <c r="C38" i="2"/>
  <c r="D38" i="2"/>
  <c r="E38" i="2"/>
  <c r="F38" i="2"/>
  <c r="G38" i="2"/>
  <c r="H38" i="2"/>
  <c r="I38" i="2"/>
  <c r="J38" i="2"/>
  <c r="K38" i="2"/>
  <c r="L38" i="2"/>
  <c r="M38" i="2"/>
  <c r="N38" i="2"/>
  <c r="I25" i="17"/>
  <c r="D39" i="2"/>
  <c r="K25" i="17"/>
  <c r="J25" i="17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C6" i="16"/>
  <c r="C8" i="16"/>
  <c r="F8" i="16"/>
  <c r="F6" i="16"/>
  <c r="P34" i="17"/>
  <c r="K34" i="17"/>
  <c r="AB38" i="2"/>
  <c r="AC38" i="2"/>
  <c r="AD38" i="2"/>
  <c r="AE38" i="2"/>
  <c r="AF38" i="2"/>
  <c r="AG38" i="2"/>
  <c r="AH38" i="2"/>
  <c r="AI38" i="2"/>
  <c r="AJ38" i="2"/>
  <c r="AK38" i="2"/>
  <c r="AL38" i="2"/>
  <c r="C10" i="16"/>
  <c r="F10" i="16"/>
  <c r="R3" i="16"/>
  <c r="B4" i="16"/>
  <c r="I32" i="17"/>
</calcChain>
</file>

<file path=xl/sharedStrings.xml><?xml version="1.0" encoding="utf-8"?>
<sst xmlns="http://schemas.openxmlformats.org/spreadsheetml/2006/main" count="215" uniqueCount="170">
  <si>
    <t>Реклама</t>
  </si>
  <si>
    <t>1-й платёж</t>
  </si>
  <si>
    <t>2-й платёж</t>
  </si>
  <si>
    <t>3-й платёж</t>
  </si>
  <si>
    <t>Персонал</t>
  </si>
  <si>
    <t>Затраты постоянные</t>
  </si>
  <si>
    <t>Затраты переменные</t>
  </si>
  <si>
    <t>квартира</t>
  </si>
  <si>
    <t>коттедж</t>
  </si>
  <si>
    <t>Производственный цикл, мес.</t>
  </si>
  <si>
    <t>Расходы</t>
  </si>
  <si>
    <t>Аренда, руб.</t>
  </si>
  <si>
    <t>Бухгалтерия, руб.</t>
  </si>
  <si>
    <t>Связь, руб.</t>
  </si>
  <si>
    <t>Прочее, руб.</t>
  </si>
  <si>
    <t>Доходы</t>
  </si>
  <si>
    <t>квартиры</t>
  </si>
  <si>
    <t>коттеджи</t>
  </si>
  <si>
    <t>Проекты новые</t>
  </si>
  <si>
    <t>первый месяц</t>
  </si>
  <si>
    <t>второй месяц</t>
  </si>
  <si>
    <t>третий месяц</t>
  </si>
  <si>
    <t>№</t>
  </si>
  <si>
    <t>Сумма объекта</t>
  </si>
  <si>
    <t>Платежи</t>
  </si>
  <si>
    <t>Запуск объекта</t>
  </si>
  <si>
    <t>Срок окончания работ</t>
  </si>
  <si>
    <t>Месяцев</t>
  </si>
  <si>
    <t>Оплата</t>
  </si>
  <si>
    <t>Постоянные расходы</t>
  </si>
  <si>
    <t>Переменные расходы</t>
  </si>
  <si>
    <t>Заработная плата</t>
  </si>
  <si>
    <t>Итого прибыль</t>
  </si>
  <si>
    <t>Проекты в работе, всего</t>
  </si>
  <si>
    <t>Доходы, всего</t>
  </si>
  <si>
    <t>квартиры, всего</t>
  </si>
  <si>
    <t>коттеджи, всего</t>
  </si>
  <si>
    <t>кв</t>
  </si>
  <si>
    <t>кт</t>
  </si>
  <si>
    <t>Численность персонала</t>
  </si>
  <si>
    <t>Рентабельность продаж</t>
  </si>
  <si>
    <t>Вознаграждение Лицензиара</t>
  </si>
  <si>
    <t>Плата бригадам за работы</t>
  </si>
  <si>
    <t>оплата бригадам, %</t>
  </si>
  <si>
    <t>Налоги на ФОТ</t>
  </si>
  <si>
    <t>Налоги на ФОТ, %</t>
  </si>
  <si>
    <t>Налоги УСН, %</t>
  </si>
  <si>
    <t>Реклама,руб.</t>
  </si>
  <si>
    <t>Прибыль до налогообложения</t>
  </si>
  <si>
    <t>Налог на прибыль</t>
  </si>
  <si>
    <t>Менеджер-замерщик</t>
  </si>
  <si>
    <t>Метраж офиса, кв.м.</t>
  </si>
  <si>
    <t>Офис-менеджер</t>
  </si>
  <si>
    <t>Директор (управляющий)</t>
  </si>
  <si>
    <t>Ставка аренды, за кв.м.</t>
  </si>
  <si>
    <t>Средний чек, руб.</t>
  </si>
  <si>
    <t>Распределение оплат по месяцам, %</t>
  </si>
  <si>
    <t>Параметры офиса</t>
  </si>
  <si>
    <t>Механизированная штукатурка</t>
  </si>
  <si>
    <t>Средняя квадратура по заказу, кв. м</t>
  </si>
  <si>
    <t>Заработная плата рабочих, руб. за кв. м</t>
  </si>
  <si>
    <t>Производительность в мес. на машинку, кв. м.</t>
  </si>
  <si>
    <t>Стоимость услуг за 1 кв.м</t>
  </si>
  <si>
    <t>Расходники и инструмент на 1 кв.м.</t>
  </si>
  <si>
    <t>Доставка и подъём машины на этаж на заказ, руб.</t>
  </si>
  <si>
    <t>Ремонт помещений</t>
  </si>
  <si>
    <t>Вознаграждение от оборота</t>
  </si>
  <si>
    <t>Вознаграждение Лицензиара от оборота</t>
  </si>
  <si>
    <t>Проекты по ремонту</t>
  </si>
  <si>
    <t>Проекты по механизированной штукатурке</t>
  </si>
  <si>
    <t>Количество заказов</t>
  </si>
  <si>
    <t>Итого доходы</t>
  </si>
  <si>
    <t>мехштукатурка</t>
  </si>
  <si>
    <t>Расходники и инструменты для мехштукатурки</t>
  </si>
  <si>
    <t>Доставка и подъём машины на этаж</t>
  </si>
  <si>
    <t>Расходы по компенсации брака, %</t>
  </si>
  <si>
    <t>Расходы по компенсации брака</t>
  </si>
  <si>
    <t>Лист предназначен для фиксации базовых параметров рассчётов</t>
  </si>
  <si>
    <t>Инвестиции, вкл. паушальный взнос</t>
  </si>
  <si>
    <t>Прибыль нарастающим итогом с учётом инвестиций</t>
  </si>
  <si>
    <t>График выхода на окупаемость</t>
  </si>
  <si>
    <t>Чистая прибыль через 12 месяцев</t>
  </si>
  <si>
    <t>ROI 12 месяцев</t>
  </si>
  <si>
    <t>Чистая прибыль через 24 месяцев</t>
  </si>
  <si>
    <t>ROI 24 месяцев</t>
  </si>
  <si>
    <t>Чистая прибыль через 36 месяцев</t>
  </si>
  <si>
    <t>ROI 36 месяцев</t>
  </si>
  <si>
    <t xml:space="preserve">Рентабельность продаж (чистая прибыль/выручку) </t>
  </si>
  <si>
    <t>%</t>
  </si>
  <si>
    <t xml:space="preserve">При инвестициях на запуск бизнеса в размере </t>
  </si>
  <si>
    <t>Маркетинговый сбор</t>
  </si>
  <si>
    <t xml:space="preserve"> окупаемость достигается в  </t>
  </si>
  <si>
    <t xml:space="preserve"> месяце</t>
  </si>
  <si>
    <t>Паушальный взнос</t>
  </si>
  <si>
    <t>Площадь офиса, кв. м</t>
  </si>
  <si>
    <t>Ставка аренды за 1 кв. м, руб.</t>
  </si>
  <si>
    <t>Аренда офиса в мес., руб.</t>
  </si>
  <si>
    <t>Ремонт офиса, руб.</t>
  </si>
  <si>
    <t>Затраты на ремот, за 1 кв. м</t>
  </si>
  <si>
    <t>Наименование</t>
  </si>
  <si>
    <t>Цена</t>
  </si>
  <si>
    <t>Количество</t>
  </si>
  <si>
    <t>Стоимость</t>
  </si>
  <si>
    <t>Стул офисный</t>
  </si>
  <si>
    <t>Шкаф для одежды</t>
  </si>
  <si>
    <t>Диван</t>
  </si>
  <si>
    <t>Столик</t>
  </si>
  <si>
    <t>Чайник</t>
  </si>
  <si>
    <t>Сервиз</t>
  </si>
  <si>
    <t>Доска маркерная (флип-чарт)</t>
  </si>
  <si>
    <t>Украшения для офиса</t>
  </si>
  <si>
    <t>Обустройство офиса</t>
  </si>
  <si>
    <t>Параметры офисного помещения</t>
  </si>
  <si>
    <t>Затраты на ремонт и аренду офиса</t>
  </si>
  <si>
    <t>Одежда фирменная</t>
  </si>
  <si>
    <t xml:space="preserve">Инструмент измерительный лазерный </t>
  </si>
  <si>
    <t>Одежда и оборудование</t>
  </si>
  <si>
    <t>Итого затраты (включая паушальный взнос)</t>
  </si>
  <si>
    <t>Количество проектов в работе, по месяцам</t>
  </si>
  <si>
    <t>Проектов новых</t>
  </si>
  <si>
    <t>Финансовая модель</t>
  </si>
  <si>
    <t>ИНСТРУКЦИЯ:</t>
  </si>
  <si>
    <t>Укажите цифры для расчёта окупаемости бизнеса в жёлтых ячейках, включая затраты на запуск бизнеса и количество новых проектов в каждый месяц.</t>
  </si>
  <si>
    <t>В таблице справа представлен график окупаемости франшизы.</t>
  </si>
  <si>
    <t>Выручка</t>
  </si>
  <si>
    <t>Инвестиции в офис и оборудование</t>
  </si>
  <si>
    <r>
      <rPr>
        <b/>
        <i/>
        <sz val="12"/>
        <color theme="1"/>
        <rFont val="Calibri"/>
        <family val="2"/>
        <charset val="204"/>
        <scheme val="minor"/>
      </rPr>
      <t>Это упрощённая версия финансовой модели.</t>
    </r>
    <r>
      <rPr>
        <i/>
        <sz val="12"/>
        <color theme="1"/>
        <rFont val="Calibri"/>
        <family val="2"/>
        <charset val="204"/>
        <scheme val="minor"/>
      </rPr>
      <t xml:space="preserve"> Для расчёта срока окупаемости в ней используются данные о постоянных и переменных ежемесячных расходах, но расчёт значения расходов в этой таблице недоступен.</t>
    </r>
  </si>
  <si>
    <t>Полная версия финансовой модели является коммерческой тайной и передаётся при встрече в головном офисе компании "Ремонт без хлопот".</t>
  </si>
  <si>
    <t>Кресло для руководителя</t>
  </si>
  <si>
    <t>Принтер( МФУ)</t>
  </si>
  <si>
    <t>Тумба для принтера</t>
  </si>
  <si>
    <t>Концелярский набор</t>
  </si>
  <si>
    <t>Корзина для мусора</t>
  </si>
  <si>
    <t>Сумма всего</t>
  </si>
  <si>
    <t>Бейдж, бахилы для замерщика</t>
  </si>
  <si>
    <t>Месяц запуска бизнеса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</si>
  <si>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</si>
  <si>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</si>
  <si>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</si>
  <si>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</si>
  <si>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</si>
  <si>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</si>
  <si>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</si>
  <si>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</si>
  <si>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</si>
  <si>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</si>
  <si>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</si>
  <si>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</si>
  <si>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Месяц</t>
  </si>
  <si>
    <t>Месяц календарный</t>
  </si>
  <si>
    <t>Количесто месяцев с начала работы</t>
  </si>
  <si>
    <t>Комплект ПК</t>
  </si>
  <si>
    <t>Стол офисный с тумбой</t>
  </si>
  <si>
    <t>Стол с тумбой для руководителя</t>
  </si>
  <si>
    <t>Количество заявок</t>
  </si>
  <si>
    <t>(выберите из раскрывающегося списка)</t>
  </si>
  <si>
    <t>Количество заявок в месяц</t>
  </si>
  <si>
    <t>Параметры конверсии</t>
  </si>
  <si>
    <t>Конверсия в продажу по квартире</t>
  </si>
  <si>
    <t>Прибыль чистая*</t>
  </si>
  <si>
    <t xml:space="preserve">Точка безубыточности </t>
  </si>
  <si>
    <t>Менеджер-замерщик прораб</t>
  </si>
  <si>
    <t>Снабженец</t>
  </si>
  <si>
    <t>премия менеджера-замерщика, % и закупка</t>
  </si>
  <si>
    <t>Премия менеджеров-замерщиков и закупка</t>
  </si>
  <si>
    <t xml:space="preserve">Менеджер и прораб </t>
  </si>
  <si>
    <t>Менеджер Секретарь Бухгалтер</t>
  </si>
  <si>
    <t xml:space="preserve">Логотип </t>
  </si>
  <si>
    <t>Затраты на открытие франшизы "Фаворит строй"</t>
  </si>
  <si>
    <t>Планшет менеджера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</si>
</sst>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-* #,##0_р_._-;\-* #,##0_р_._-;_-* &quot;-&quot;??_р_._-;_-@_-"/>
    <numFmt numFmtId="167" formatCode="_-* #,##0\ _₽_-;\-* #,##0\ _₽_-;_-* &quot;-&quot;??\ _₽_-;_-@_-"/>
    <numFmt numFmtId="168" formatCode="0.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6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rgb="FFFF0000"/>
      <name val="Calibri"/>
      <family val="2"/>
      <scheme val="minor"/>
    </font>
  </fonts>
  <fills count="2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double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/>
      <right/>
      <top style="thick">
        <color auto="1"/>
      </top>
      <bottom style="dashed">
        <color auto="1"/>
      </bottom>
      <diagonal/>
    </border>
    <border>
      <left/>
      <right style="dashed">
        <color auto="1"/>
      </right>
      <top/>
      <bottom style="dashed">
        <color auto="1"/>
      </bottom>
      <diagonal/>
    </border>
    <border>
      <left style="double">
        <color auto="1"/>
      </left>
      <right/>
      <top/>
      <bottom style="dashed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4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</cellStyleXfs>
  <cellXfs count="256">
    <xf numFmtId="0" fontId="0" fillId="0" borderId="0" xfId="0"/>
    <xf numFmtId="0" fontId="6" fillId="0" borderId="0" xfId="0" applyFont="1"/>
    <xf numFmtId="166" fontId="0" fillId="0" borderId="0" xfId="1" applyNumberFormat="1" applyFont="1"/>
    <xf numFmtId="0" fontId="0" fillId="0" borderId="0" xfId="0" applyAlignment="1">
      <alignment horizontal="left" indent="2"/>
    </xf>
    <xf numFmtId="0" fontId="2" fillId="0" borderId="1" xfId="3" applyBorder="1"/>
    <xf numFmtId="0" fontId="2" fillId="0" borderId="1" xfId="3" applyFill="1" applyBorder="1"/>
    <xf numFmtId="0" fontId="2" fillId="0" borderId="0" xfId="3"/>
    <xf numFmtId="0" fontId="2" fillId="0" borderId="4" xfId="3" applyBorder="1"/>
    <xf numFmtId="0" fontId="2" fillId="0" borderId="8" xfId="3" applyBorder="1"/>
    <xf numFmtId="0" fontId="2" fillId="0" borderId="12" xfId="3" applyBorder="1"/>
    <xf numFmtId="0" fontId="2" fillId="0" borderId="7" xfId="3" applyBorder="1" applyAlignment="1">
      <alignment horizontal="center"/>
    </xf>
    <xf numFmtId="3" fontId="2" fillId="0" borderId="7" xfId="3" applyNumberFormat="1" applyBorder="1" applyAlignment="1">
      <alignment horizontal="center"/>
    </xf>
    <xf numFmtId="0" fontId="2" fillId="0" borderId="7" xfId="3" applyBorder="1"/>
    <xf numFmtId="16" fontId="2" fillId="0" borderId="7" xfId="3" applyNumberFormat="1" applyBorder="1" applyAlignment="1">
      <alignment horizontal="center"/>
    </xf>
    <xf numFmtId="0" fontId="2" fillId="0" borderId="0" xfId="3" applyBorder="1"/>
    <xf numFmtId="3" fontId="2" fillId="0" borderId="0" xfId="3" applyNumberFormat="1"/>
    <xf numFmtId="0" fontId="2" fillId="3" borderId="14" xfId="3" applyFill="1" applyBorder="1" applyAlignment="1">
      <alignment horizontal="center"/>
    </xf>
    <xf numFmtId="0" fontId="2" fillId="3" borderId="15" xfId="3" applyFill="1" applyBorder="1" applyAlignment="1">
      <alignment horizontal="center"/>
    </xf>
    <xf numFmtId="0" fontId="2" fillId="3" borderId="15" xfId="3" applyFill="1" applyBorder="1"/>
    <xf numFmtId="16" fontId="2" fillId="3" borderId="15" xfId="3" applyNumberFormat="1" applyFill="1" applyBorder="1" applyAlignment="1">
      <alignment horizontal="center"/>
    </xf>
    <xf numFmtId="16" fontId="2" fillId="3" borderId="16" xfId="3" applyNumberFormat="1" applyFill="1" applyBorder="1" applyAlignment="1">
      <alignment horizontal="center"/>
    </xf>
    <xf numFmtId="0" fontId="2" fillId="3" borderId="0" xfId="3" applyFill="1"/>
    <xf numFmtId="3" fontId="2" fillId="3" borderId="0" xfId="3" applyNumberFormat="1" applyFill="1"/>
    <xf numFmtId="0" fontId="2" fillId="3" borderId="4" xfId="3" applyFill="1" applyBorder="1"/>
    <xf numFmtId="0" fontId="2" fillId="3" borderId="12" xfId="3" applyFill="1" applyBorder="1"/>
    <xf numFmtId="0" fontId="2" fillId="3" borderId="8" xfId="3" applyFill="1" applyBorder="1"/>
    <xf numFmtId="0" fontId="5" fillId="5" borderId="0" xfId="0" applyFont="1" applyFill="1"/>
    <xf numFmtId="0" fontId="5" fillId="8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/>
    <xf numFmtId="0" fontId="6" fillId="4" borderId="0" xfId="0" applyFont="1" applyFill="1" applyAlignment="1">
      <alignment horizontal="left" indent="2"/>
    </xf>
    <xf numFmtId="0" fontId="0" fillId="0" borderId="0" xfId="0" applyAlignment="1">
      <alignment horizontal="left" indent="3"/>
    </xf>
    <xf numFmtId="0" fontId="5" fillId="6" borderId="0" xfId="0" applyFont="1" applyFill="1" applyAlignment="1">
      <alignment horizontal="left"/>
    </xf>
    <xf numFmtId="166" fontId="0" fillId="0" borderId="0" xfId="1" applyNumberFormat="1" applyFont="1" applyBorder="1"/>
    <xf numFmtId="0" fontId="0" fillId="0" borderId="0" xfId="0" applyBorder="1"/>
    <xf numFmtId="166" fontId="0" fillId="9" borderId="0" xfId="1" applyNumberFormat="1" applyFont="1" applyFill="1"/>
    <xf numFmtId="0" fontId="4" fillId="9" borderId="0" xfId="0" applyFont="1" applyFill="1"/>
    <xf numFmtId="0" fontId="5" fillId="10" borderId="0" xfId="0" applyFont="1" applyFill="1" applyAlignment="1">
      <alignment horizontal="left" indent="1"/>
    </xf>
    <xf numFmtId="0" fontId="0" fillId="0" borderId="0" xfId="0" applyFill="1" applyBorder="1" applyAlignment="1">
      <alignment horizontal="left"/>
    </xf>
    <xf numFmtId="0" fontId="1" fillId="0" borderId="0" xfId="3" applyFont="1"/>
    <xf numFmtId="166" fontId="5" fillId="8" borderId="18" xfId="1" applyNumberFormat="1" applyFont="1" applyFill="1" applyBorder="1"/>
    <xf numFmtId="166" fontId="0" fillId="0" borderId="18" xfId="1" applyNumberFormat="1" applyFont="1" applyBorder="1"/>
    <xf numFmtId="166" fontId="0" fillId="0" borderId="18" xfId="0" applyNumberFormat="1" applyBorder="1"/>
    <xf numFmtId="0" fontId="8" fillId="11" borderId="0" xfId="0" applyFont="1" applyFill="1" applyBorder="1"/>
    <xf numFmtId="166" fontId="9" fillId="11" borderId="18" xfId="0" applyNumberFormat="1" applyFont="1" applyFill="1" applyBorder="1"/>
    <xf numFmtId="0" fontId="5" fillId="0" borderId="0" xfId="0" applyFont="1"/>
    <xf numFmtId="0" fontId="6" fillId="0" borderId="0" xfId="0" applyFont="1" applyFill="1" applyBorder="1"/>
    <xf numFmtId="9" fontId="6" fillId="0" borderId="0" xfId="2" applyFont="1"/>
    <xf numFmtId="1" fontId="5" fillId="2" borderId="17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left" indent="1"/>
    </xf>
    <xf numFmtId="166" fontId="0" fillId="0" borderId="0" xfId="0" applyNumberFormat="1" applyBorder="1"/>
    <xf numFmtId="166" fontId="0" fillId="0" borderId="0" xfId="0" applyNumberFormat="1"/>
    <xf numFmtId="166" fontId="0" fillId="12" borderId="0" xfId="1" applyNumberFormat="1" applyFont="1" applyFill="1"/>
    <xf numFmtId="9" fontId="0" fillId="0" borderId="0" xfId="2" applyFont="1"/>
    <xf numFmtId="0" fontId="0" fillId="0" borderId="0" xfId="0" applyAlignment="1">
      <alignment horizontal="left" indent="1"/>
    </xf>
    <xf numFmtId="0" fontId="0" fillId="0" borderId="0" xfId="0" applyBorder="1" applyAlignment="1">
      <alignment horizontal="left" indent="1"/>
    </xf>
    <xf numFmtId="167" fontId="0" fillId="0" borderId="0" xfId="1" applyNumberFormat="1" applyFont="1" applyBorder="1" applyAlignment="1">
      <alignment horizontal="center"/>
    </xf>
    <xf numFmtId="9" fontId="0" fillId="0" borderId="0" xfId="2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9" fontId="0" fillId="0" borderId="0" xfId="2" applyFont="1" applyAlignment="1">
      <alignment horizontal="center"/>
    </xf>
    <xf numFmtId="0" fontId="0" fillId="0" borderId="0" xfId="0" applyFill="1" applyBorder="1" applyAlignment="1">
      <alignment horizontal="left" indent="2"/>
    </xf>
    <xf numFmtId="0" fontId="5" fillId="13" borderId="0" xfId="0" applyFont="1" applyFill="1" applyBorder="1" applyAlignment="1">
      <alignment horizontal="left"/>
    </xf>
    <xf numFmtId="166" fontId="5" fillId="13" borderId="0" xfId="1" applyNumberFormat="1" applyFont="1" applyFill="1"/>
    <xf numFmtId="0" fontId="5" fillId="14" borderId="0" xfId="0" applyFont="1" applyFill="1" applyBorder="1" applyAlignment="1">
      <alignment horizontal="left"/>
    </xf>
    <xf numFmtId="166" fontId="0" fillId="14" borderId="0" xfId="1" applyNumberFormat="1" applyFont="1" applyFill="1"/>
    <xf numFmtId="1" fontId="5" fillId="2" borderId="19" xfId="0" applyNumberFormat="1" applyFont="1" applyFill="1" applyBorder="1" applyAlignment="1">
      <alignment horizontal="center"/>
    </xf>
    <xf numFmtId="166" fontId="0" fillId="0" borderId="20" xfId="1" applyNumberFormat="1" applyFont="1" applyBorder="1"/>
    <xf numFmtId="166" fontId="9" fillId="11" borderId="20" xfId="0" applyNumberFormat="1" applyFont="1" applyFill="1" applyBorder="1"/>
    <xf numFmtId="166" fontId="0" fillId="0" borderId="20" xfId="0" applyNumberFormat="1" applyBorder="1"/>
    <xf numFmtId="1" fontId="5" fillId="2" borderId="18" xfId="0" applyNumberFormat="1" applyFont="1" applyFill="1" applyBorder="1" applyAlignment="1">
      <alignment horizontal="center"/>
    </xf>
    <xf numFmtId="0" fontId="0" fillId="0" borderId="18" xfId="0" applyBorder="1"/>
    <xf numFmtId="166" fontId="11" fillId="9" borderId="21" xfId="1" applyNumberFormat="1" applyFont="1" applyFill="1" applyBorder="1"/>
    <xf numFmtId="166" fontId="5" fillId="6" borderId="18" xfId="1" applyNumberFormat="1" applyFont="1" applyFill="1" applyBorder="1"/>
    <xf numFmtId="166" fontId="5" fillId="10" borderId="18" xfId="1" applyNumberFormat="1" applyFont="1" applyFill="1" applyBorder="1"/>
    <xf numFmtId="166" fontId="2" fillId="4" borderId="18" xfId="1" applyNumberFormat="1" applyFont="1" applyFill="1" applyBorder="1"/>
    <xf numFmtId="166" fontId="5" fillId="5" borderId="18" xfId="1" applyNumberFormat="1" applyFont="1" applyFill="1" applyBorder="1"/>
    <xf numFmtId="166" fontId="0" fillId="13" borderId="18" xfId="1" applyNumberFormat="1" applyFont="1" applyFill="1" applyBorder="1"/>
    <xf numFmtId="0" fontId="0" fillId="16" borderId="22" xfId="0" applyFill="1" applyBorder="1"/>
    <xf numFmtId="0" fontId="0" fillId="16" borderId="23" xfId="0" applyFill="1" applyBorder="1"/>
    <xf numFmtId="0" fontId="0" fillId="16" borderId="24" xfId="0" applyFill="1" applyBorder="1"/>
    <xf numFmtId="0" fontId="0" fillId="16" borderId="0" xfId="0" applyFill="1"/>
    <xf numFmtId="0" fontId="0" fillId="16" borderId="25" xfId="0" applyFill="1" applyBorder="1"/>
    <xf numFmtId="0" fontId="0" fillId="16" borderId="29" xfId="0" applyFill="1" applyBorder="1"/>
    <xf numFmtId="0" fontId="11" fillId="16" borderId="0" xfId="0" applyFont="1" applyFill="1"/>
    <xf numFmtId="0" fontId="0" fillId="16" borderId="0" xfId="0" applyFill="1" applyBorder="1"/>
    <xf numFmtId="0" fontId="0" fillId="16" borderId="30" xfId="0" applyFill="1" applyBorder="1"/>
    <xf numFmtId="164" fontId="0" fillId="16" borderId="0" xfId="0" applyNumberFormat="1" applyFill="1" applyBorder="1"/>
    <xf numFmtId="9" fontId="0" fillId="16" borderId="0" xfId="2" applyFont="1" applyFill="1" applyBorder="1"/>
    <xf numFmtId="0" fontId="11" fillId="16" borderId="0" xfId="0" applyFont="1" applyFill="1" applyBorder="1"/>
    <xf numFmtId="0" fontId="0" fillId="16" borderId="32" xfId="0" applyFill="1" applyBorder="1"/>
    <xf numFmtId="0" fontId="0" fillId="16" borderId="33" xfId="0" applyFill="1" applyBorder="1"/>
    <xf numFmtId="0" fontId="0" fillId="16" borderId="34" xfId="0" applyFill="1" applyBorder="1"/>
    <xf numFmtId="166" fontId="8" fillId="8" borderId="35" xfId="1" applyNumberFormat="1" applyFont="1" applyFill="1" applyBorder="1"/>
    <xf numFmtId="166" fontId="5" fillId="8" borderId="36" xfId="1" applyNumberFormat="1" applyFont="1" applyFill="1" applyBorder="1"/>
    <xf numFmtId="166" fontId="5" fillId="8" borderId="37" xfId="1" applyNumberFormat="1" applyFont="1" applyFill="1" applyBorder="1"/>
    <xf numFmtId="0" fontId="0" fillId="0" borderId="0" xfId="0" applyBorder="1" applyAlignment="1">
      <alignment horizontal="left" indent="2"/>
    </xf>
    <xf numFmtId="0" fontId="0" fillId="0" borderId="38" xfId="0" applyBorder="1" applyAlignment="1">
      <alignment horizontal="left" indent="2"/>
    </xf>
    <xf numFmtId="166" fontId="0" fillId="0" borderId="39" xfId="1" applyNumberFormat="1" applyFont="1" applyBorder="1"/>
    <xf numFmtId="166" fontId="0" fillId="0" borderId="40" xfId="1" applyNumberFormat="1" applyFont="1" applyBorder="1"/>
    <xf numFmtId="0" fontId="5" fillId="3" borderId="35" xfId="0" applyFont="1" applyFill="1" applyBorder="1"/>
    <xf numFmtId="166" fontId="5" fillId="3" borderId="36" xfId="0" applyNumberFormat="1" applyFont="1" applyFill="1" applyBorder="1"/>
    <xf numFmtId="166" fontId="5" fillId="3" borderId="37" xfId="0" applyNumberFormat="1" applyFont="1" applyFill="1" applyBorder="1"/>
    <xf numFmtId="0" fontId="0" fillId="0" borderId="38" xfId="0" applyBorder="1"/>
    <xf numFmtId="166" fontId="0" fillId="0" borderId="39" xfId="0" applyNumberFormat="1" applyBorder="1"/>
    <xf numFmtId="166" fontId="0" fillId="0" borderId="40" xfId="0" applyNumberFormat="1" applyBorder="1"/>
    <xf numFmtId="0" fontId="5" fillId="0" borderId="41" xfId="0" applyFont="1" applyBorder="1"/>
    <xf numFmtId="166" fontId="0" fillId="0" borderId="41" xfId="0" applyNumberFormat="1" applyBorder="1"/>
    <xf numFmtId="166" fontId="0" fillId="0" borderId="42" xfId="0" applyNumberFormat="1" applyBorder="1"/>
    <xf numFmtId="0" fontId="6" fillId="7" borderId="35" xfId="0" applyFont="1" applyFill="1" applyBorder="1"/>
    <xf numFmtId="166" fontId="6" fillId="7" borderId="36" xfId="0" applyNumberFormat="1" applyFont="1" applyFill="1" applyBorder="1"/>
    <xf numFmtId="166" fontId="6" fillId="7" borderId="37" xfId="0" applyNumberFormat="1" applyFont="1" applyFill="1" applyBorder="1"/>
    <xf numFmtId="0" fontId="6" fillId="2" borderId="38" xfId="0" applyFont="1" applyFill="1" applyBorder="1"/>
    <xf numFmtId="166" fontId="6" fillId="2" borderId="39" xfId="0" applyNumberFormat="1" applyFont="1" applyFill="1" applyBorder="1"/>
    <xf numFmtId="166" fontId="6" fillId="2" borderId="40" xfId="0" applyNumberFormat="1" applyFont="1" applyFill="1" applyBorder="1"/>
    <xf numFmtId="0" fontId="7" fillId="15" borderId="35" xfId="0" applyFont="1" applyFill="1" applyBorder="1"/>
    <xf numFmtId="166" fontId="7" fillId="15" borderId="36" xfId="1" applyNumberFormat="1" applyFont="1" applyFill="1" applyBorder="1"/>
    <xf numFmtId="166" fontId="7" fillId="15" borderId="37" xfId="1" applyNumberFormat="1" applyFont="1" applyFill="1" applyBorder="1"/>
    <xf numFmtId="0" fontId="7" fillId="18" borderId="38" xfId="0" applyFont="1" applyFill="1" applyBorder="1"/>
    <xf numFmtId="166" fontId="7" fillId="18" borderId="38" xfId="1" applyNumberFormat="1" applyFont="1" applyFill="1" applyBorder="1"/>
    <xf numFmtId="166" fontId="7" fillId="5" borderId="40" xfId="1" applyNumberFormat="1" applyFont="1" applyFill="1" applyBorder="1"/>
    <xf numFmtId="0" fontId="10" fillId="16" borderId="0" xfId="0" applyFont="1" applyFill="1"/>
    <xf numFmtId="0" fontId="0" fillId="0" borderId="0" xfId="0"/>
    <xf numFmtId="0" fontId="0" fillId="16" borderId="54" xfId="0" applyFill="1" applyBorder="1" applyProtection="1">
      <protection hidden="1"/>
    </xf>
    <xf numFmtId="0" fontId="0" fillId="16" borderId="55" xfId="0" applyFill="1" applyBorder="1" applyProtection="1">
      <protection hidden="1"/>
    </xf>
    <xf numFmtId="0" fontId="0" fillId="16" borderId="0" xfId="0" applyFill="1" applyProtection="1">
      <protection hidden="1"/>
    </xf>
    <xf numFmtId="0" fontId="0" fillId="16" borderId="56" xfId="0" applyFill="1" applyBorder="1" applyProtection="1">
      <protection hidden="1"/>
    </xf>
    <xf numFmtId="0" fontId="0" fillId="16" borderId="57" xfId="0" applyFill="1" applyBorder="1" applyProtection="1">
      <protection hidden="1"/>
    </xf>
    <xf numFmtId="0" fontId="0" fillId="16" borderId="0" xfId="0" applyFill="1" applyBorder="1" applyProtection="1">
      <protection hidden="1"/>
    </xf>
    <xf numFmtId="0" fontId="5" fillId="16" borderId="46" xfId="0" applyFont="1" applyFill="1" applyBorder="1" applyProtection="1">
      <protection hidden="1"/>
    </xf>
    <xf numFmtId="0" fontId="0" fillId="16" borderId="47" xfId="0" applyFill="1" applyBorder="1" applyProtection="1">
      <protection hidden="1"/>
    </xf>
    <xf numFmtId="0" fontId="0" fillId="16" borderId="48" xfId="0" applyFill="1" applyBorder="1" applyProtection="1">
      <protection hidden="1"/>
    </xf>
    <xf numFmtId="0" fontId="17" fillId="16" borderId="49" xfId="0" applyFont="1" applyFill="1" applyBorder="1" applyProtection="1">
      <protection hidden="1"/>
    </xf>
    <xf numFmtId="0" fontId="0" fillId="16" borderId="50" xfId="0" applyFill="1" applyBorder="1" applyProtection="1">
      <protection hidden="1"/>
    </xf>
    <xf numFmtId="0" fontId="17" fillId="16" borderId="51" xfId="0" applyFont="1" applyFill="1" applyBorder="1" applyProtection="1">
      <protection hidden="1"/>
    </xf>
    <xf numFmtId="0" fontId="0" fillId="16" borderId="52" xfId="0" applyFill="1" applyBorder="1" applyProtection="1">
      <protection hidden="1"/>
    </xf>
    <xf numFmtId="0" fontId="0" fillId="16" borderId="53" xfId="0" applyFill="1" applyBorder="1" applyProtection="1">
      <protection hidden="1"/>
    </xf>
    <xf numFmtId="0" fontId="15" fillId="16" borderId="0" xfId="0" applyFont="1" applyFill="1" applyBorder="1" applyProtection="1">
      <protection hidden="1"/>
    </xf>
    <xf numFmtId="0" fontId="0" fillId="16" borderId="43" xfId="0" applyFill="1" applyBorder="1" applyProtection="1">
      <protection hidden="1"/>
    </xf>
    <xf numFmtId="0" fontId="0" fillId="0" borderId="56" xfId="0" applyBorder="1" applyProtection="1">
      <protection hidden="1"/>
    </xf>
    <xf numFmtId="1" fontId="5" fillId="2" borderId="42" xfId="0" applyNumberFormat="1" applyFont="1" applyFill="1" applyBorder="1" applyAlignment="1" applyProtection="1">
      <alignment horizontal="center"/>
      <protection hidden="1"/>
    </xf>
    <xf numFmtId="0" fontId="5" fillId="13" borderId="8" xfId="0" applyFont="1" applyFill="1" applyBorder="1" applyProtection="1">
      <protection hidden="1"/>
    </xf>
    <xf numFmtId="166" fontId="5" fillId="2" borderId="8" xfId="0" applyNumberFormat="1" applyFont="1" applyFill="1" applyBorder="1" applyProtection="1">
      <protection hidden="1"/>
    </xf>
    <xf numFmtId="0" fontId="5" fillId="8" borderId="40" xfId="0" applyFont="1" applyFill="1" applyBorder="1" applyAlignment="1" applyProtection="1">
      <alignment vertical="center"/>
      <protection hidden="1"/>
    </xf>
    <xf numFmtId="166" fontId="5" fillId="8" borderId="42" xfId="1" applyNumberFormat="1" applyFont="1" applyFill="1" applyBorder="1" applyProtection="1">
      <protection hidden="1"/>
    </xf>
    <xf numFmtId="0" fontId="0" fillId="0" borderId="42" xfId="0" applyBorder="1" applyAlignment="1" applyProtection="1">
      <alignment horizontal="left" indent="2"/>
      <protection hidden="1"/>
    </xf>
    <xf numFmtId="0" fontId="7" fillId="16" borderId="0" xfId="0" applyFont="1" applyFill="1" applyBorder="1" applyProtection="1">
      <protection hidden="1"/>
    </xf>
    <xf numFmtId="0" fontId="0" fillId="13" borderId="8" xfId="0" applyFill="1" applyBorder="1" applyProtection="1">
      <protection hidden="1"/>
    </xf>
    <xf numFmtId="166" fontId="0" fillId="12" borderId="8" xfId="1" applyNumberFormat="1" applyFont="1" applyFill="1" applyBorder="1" applyProtection="1">
      <protection locked="0" hidden="1"/>
    </xf>
    <xf numFmtId="0" fontId="5" fillId="0" borderId="42" xfId="0" applyFont="1" applyBorder="1" applyAlignment="1" applyProtection="1">
      <alignment horizontal="left"/>
      <protection hidden="1"/>
    </xf>
    <xf numFmtId="166" fontId="0" fillId="0" borderId="42" xfId="1" applyNumberFormat="1" applyFont="1" applyBorder="1" applyProtection="1">
      <protection hidden="1"/>
    </xf>
    <xf numFmtId="0" fontId="0" fillId="16" borderId="33" xfId="0" applyFill="1" applyBorder="1" applyProtection="1">
      <protection hidden="1"/>
    </xf>
    <xf numFmtId="0" fontId="0" fillId="0" borderId="33" xfId="0" applyBorder="1" applyProtection="1">
      <protection hidden="1"/>
    </xf>
    <xf numFmtId="166" fontId="0" fillId="16" borderId="0" xfId="1" applyNumberFormat="1" applyFont="1" applyFill="1" applyBorder="1" applyProtection="1">
      <protection hidden="1"/>
    </xf>
    <xf numFmtId="0" fontId="0" fillId="16" borderId="22" xfId="0" applyFill="1" applyBorder="1" applyProtection="1">
      <protection hidden="1"/>
    </xf>
    <xf numFmtId="0" fontId="0" fillId="16" borderId="23" xfId="0" applyFill="1" applyBorder="1" applyProtection="1">
      <protection hidden="1"/>
    </xf>
    <xf numFmtId="0" fontId="0" fillId="16" borderId="24" xfId="0" applyFill="1" applyBorder="1" applyProtection="1">
      <protection hidden="1"/>
    </xf>
    <xf numFmtId="0" fontId="0" fillId="16" borderId="25" xfId="0" applyFill="1" applyBorder="1" applyProtection="1">
      <protection hidden="1"/>
    </xf>
    <xf numFmtId="0" fontId="0" fillId="16" borderId="30" xfId="0" applyFill="1" applyBorder="1" applyProtection="1">
      <protection hidden="1"/>
    </xf>
    <xf numFmtId="0" fontId="17" fillId="16" borderId="0" xfId="0" applyFont="1" applyFill="1" applyBorder="1" applyProtection="1">
      <protection hidden="1"/>
    </xf>
    <xf numFmtId="9" fontId="17" fillId="16" borderId="0" xfId="2" applyFont="1" applyFill="1" applyBorder="1" applyProtection="1">
      <protection hidden="1"/>
    </xf>
    <xf numFmtId="0" fontId="11" fillId="16" borderId="0" xfId="0" applyFont="1" applyFill="1" applyBorder="1" applyProtection="1">
      <protection hidden="1"/>
    </xf>
    <xf numFmtId="0" fontId="0" fillId="0" borderId="0" xfId="0" applyBorder="1" applyProtection="1">
      <protection hidden="1"/>
    </xf>
    <xf numFmtId="0" fontId="5" fillId="18" borderId="8" xfId="0" applyFont="1" applyFill="1" applyBorder="1" applyAlignment="1" applyProtection="1">
      <alignment horizontal="center"/>
      <protection hidden="1"/>
    </xf>
    <xf numFmtId="0" fontId="0" fillId="13" borderId="8" xfId="0" applyFill="1" applyBorder="1" applyAlignment="1" applyProtection="1">
      <alignment horizontal="left"/>
      <protection hidden="1"/>
    </xf>
    <xf numFmtId="166" fontId="0" fillId="16" borderId="8" xfId="1" applyNumberFormat="1" applyFont="1" applyFill="1" applyBorder="1" applyProtection="1">
      <protection hidden="1"/>
    </xf>
    <xf numFmtId="0" fontId="0" fillId="0" borderId="58" xfId="0" applyBorder="1" applyProtection="1">
      <protection hidden="1"/>
    </xf>
    <xf numFmtId="0" fontId="0" fillId="16" borderId="59" xfId="0" applyFill="1" applyBorder="1" applyProtection="1">
      <protection hidden="1"/>
    </xf>
    <xf numFmtId="0" fontId="0" fillId="16" borderId="60" xfId="0" applyFill="1" applyBorder="1" applyProtection="1">
      <protection hidden="1"/>
    </xf>
    <xf numFmtId="166" fontId="0" fillId="16" borderId="33" xfId="0" applyNumberFormat="1" applyFill="1" applyBorder="1" applyProtection="1">
      <protection hidden="1"/>
    </xf>
    <xf numFmtId="0" fontId="7" fillId="5" borderId="42" xfId="0" applyFont="1" applyFill="1" applyBorder="1" applyAlignment="1" applyProtection="1">
      <alignment horizontal="left"/>
      <protection hidden="1"/>
    </xf>
    <xf numFmtId="166" fontId="6" fillId="5" borderId="42" xfId="1" applyNumberFormat="1" applyFont="1" applyFill="1" applyBorder="1" applyProtection="1">
      <protection hidden="1"/>
    </xf>
    <xf numFmtId="0" fontId="0" fillId="0" borderId="0" xfId="0" applyBorder="1" applyAlignment="1" applyProtection="1">
      <alignment horizontal="left" indent="2"/>
      <protection hidden="1"/>
    </xf>
    <xf numFmtId="0" fontId="0" fillId="2" borderId="8" xfId="0" applyFill="1" applyBorder="1" applyProtection="1">
      <protection hidden="1"/>
    </xf>
    <xf numFmtId="0" fontId="0" fillId="19" borderId="38" xfId="0" applyFill="1" applyBorder="1" applyProtection="1">
      <protection hidden="1"/>
    </xf>
    <xf numFmtId="0" fontId="19" fillId="19" borderId="41" xfId="0" applyFont="1" applyFill="1" applyBorder="1" applyProtection="1">
      <protection hidden="1"/>
    </xf>
    <xf numFmtId="0" fontId="0" fillId="19" borderId="41" xfId="0" applyFill="1" applyBorder="1" applyProtection="1">
      <protection hidden="1"/>
    </xf>
    <xf numFmtId="0" fontId="19" fillId="19" borderId="38" xfId="0" applyFont="1" applyFill="1" applyBorder="1" applyProtection="1">
      <protection hidden="1"/>
    </xf>
    <xf numFmtId="164" fontId="17" fillId="16" borderId="0" xfId="0" applyNumberFormat="1" applyFont="1" applyFill="1" applyBorder="1" applyAlignment="1" applyProtection="1">
      <alignment horizontal="center"/>
      <protection hidden="1"/>
    </xf>
    <xf numFmtId="0" fontId="16" fillId="16" borderId="0" xfId="0" applyFont="1" applyFill="1" applyBorder="1" applyAlignment="1" applyProtection="1">
      <alignment horizontal="left"/>
      <protection hidden="1"/>
    </xf>
    <xf numFmtId="0" fontId="21" fillId="0" borderId="0" xfId="0" applyFont="1"/>
    <xf numFmtId="3" fontId="0" fillId="0" borderId="8" xfId="0" applyNumberFormat="1" applyBorder="1" applyAlignment="1">
      <alignment horizontal="center"/>
    </xf>
    <xf numFmtId="14" fontId="11" fillId="16" borderId="0" xfId="0" applyNumberFormat="1" applyFont="1" applyFill="1" applyBorder="1" applyProtection="1">
      <protection hidden="1"/>
    </xf>
    <xf numFmtId="0" fontId="11" fillId="16" borderId="57" xfId="0" applyFont="1" applyFill="1" applyBorder="1" applyProtection="1">
      <protection hidden="1"/>
    </xf>
    <xf numFmtId="0" fontId="11" fillId="16" borderId="0" xfId="0" applyFont="1" applyFill="1" applyProtection="1">
      <protection hidden="1"/>
    </xf>
    <xf numFmtId="0" fontId="10" fillId="16" borderId="0" xfId="0" applyFont="1" applyFill="1" applyProtection="1">
      <protection hidden="1"/>
    </xf>
    <xf numFmtId="1" fontId="5" fillId="16" borderId="18" xfId="0" applyNumberFormat="1" applyFont="1" applyFill="1" applyBorder="1" applyAlignment="1">
      <alignment horizontal="center"/>
    </xf>
    <xf numFmtId="166" fontId="0" fillId="0" borderId="42" xfId="1" applyNumberFormat="1" applyFont="1" applyFill="1" applyBorder="1" applyProtection="1">
      <protection hidden="1"/>
    </xf>
    <xf numFmtId="0" fontId="16" fillId="16" borderId="0" xfId="0" applyFont="1" applyFill="1" applyBorder="1" applyAlignment="1" applyProtection="1">
      <alignment horizontal="left"/>
      <protection hidden="1"/>
    </xf>
    <xf numFmtId="0" fontId="0" fillId="16" borderId="49" xfId="0" applyFill="1" applyBorder="1" applyProtection="1">
      <protection hidden="1"/>
    </xf>
    <xf numFmtId="0" fontId="0" fillId="16" borderId="61" xfId="0" applyFill="1" applyBorder="1" applyProtection="1">
      <protection hidden="1"/>
    </xf>
    <xf numFmtId="166" fontId="0" fillId="8" borderId="8" xfId="1" applyNumberFormat="1" applyFont="1" applyFill="1" applyBorder="1" applyAlignment="1" applyProtection="1">
      <alignment horizontal="center"/>
      <protection locked="0" hidden="1"/>
    </xf>
    <xf numFmtId="0" fontId="0" fillId="16" borderId="0" xfId="0" applyFill="1" applyBorder="1" applyAlignment="1" applyProtection="1">
      <alignment horizontal="left"/>
      <protection hidden="1"/>
    </xf>
    <xf numFmtId="166" fontId="22" fillId="16" borderId="18" xfId="1" applyNumberFormat="1" applyFont="1" applyFill="1" applyBorder="1"/>
    <xf numFmtId="166" fontId="6" fillId="5" borderId="62" xfId="1" applyNumberFormat="1" applyFont="1" applyFill="1" applyBorder="1" applyProtection="1">
      <protection hidden="1"/>
    </xf>
    <xf numFmtId="166" fontId="6" fillId="5" borderId="41" xfId="1" applyNumberFormat="1" applyFont="1" applyFill="1" applyBorder="1" applyProtection="1">
      <protection hidden="1"/>
    </xf>
    <xf numFmtId="166" fontId="6" fillId="5" borderId="63" xfId="1" applyNumberFormat="1" applyFont="1" applyFill="1" applyBorder="1" applyProtection="1">
      <protection hidden="1"/>
    </xf>
    <xf numFmtId="0" fontId="7" fillId="5" borderId="42" xfId="0" applyFont="1" applyFill="1" applyBorder="1" applyAlignment="1" applyProtection="1">
      <alignment horizontal="left" wrapText="1"/>
      <protection hidden="1"/>
    </xf>
    <xf numFmtId="167" fontId="0" fillId="0" borderId="0" xfId="0" applyNumberFormat="1"/>
    <xf numFmtId="0" fontId="18" fillId="16" borderId="0" xfId="0" applyFont="1" applyFill="1" applyBorder="1" applyAlignment="1" applyProtection="1">
      <alignment horizontal="center" vertical="center"/>
      <protection hidden="1"/>
    </xf>
    <xf numFmtId="0" fontId="12" fillId="17" borderId="26" xfId="0" applyFont="1" applyFill="1" applyBorder="1" applyAlignment="1" applyProtection="1">
      <alignment horizontal="center" wrapText="1"/>
      <protection hidden="1"/>
    </xf>
    <xf numFmtId="0" fontId="12" fillId="17" borderId="27" xfId="0" applyFont="1" applyFill="1" applyBorder="1" applyAlignment="1" applyProtection="1">
      <alignment horizontal="center" wrapText="1"/>
      <protection hidden="1"/>
    </xf>
    <xf numFmtId="0" fontId="12" fillId="17" borderId="28" xfId="0" applyFont="1" applyFill="1" applyBorder="1" applyAlignment="1" applyProtection="1">
      <alignment horizontal="center" wrapText="1"/>
      <protection hidden="1"/>
    </xf>
    <xf numFmtId="0" fontId="13" fillId="16" borderId="44" xfId="0" applyFont="1" applyFill="1" applyBorder="1" applyAlignment="1" applyProtection="1">
      <alignment horizontal="center"/>
      <protection hidden="1"/>
    </xf>
    <xf numFmtId="0" fontId="13" fillId="16" borderId="31" xfId="0" applyFont="1" applyFill="1" applyBorder="1" applyAlignment="1" applyProtection="1">
      <alignment horizontal="center"/>
      <protection hidden="1"/>
    </xf>
    <xf numFmtId="0" fontId="13" fillId="16" borderId="45" xfId="0" applyFont="1" applyFill="1" applyBorder="1" applyAlignment="1" applyProtection="1">
      <alignment horizontal="center"/>
      <protection hidden="1"/>
    </xf>
    <xf numFmtId="164" fontId="17" fillId="16" borderId="0" xfId="0" applyNumberFormat="1" applyFont="1" applyFill="1" applyBorder="1" applyAlignment="1" applyProtection="1">
      <alignment horizontal="left"/>
      <protection hidden="1"/>
    </xf>
    <xf numFmtId="164" fontId="17" fillId="16" borderId="0" xfId="0" applyNumberFormat="1" applyFont="1" applyFill="1" applyBorder="1" applyAlignment="1" applyProtection="1">
      <alignment horizontal="center"/>
      <protection hidden="1"/>
    </xf>
    <xf numFmtId="0" fontId="16" fillId="16" borderId="0" xfId="0" applyFont="1" applyFill="1" applyBorder="1" applyAlignment="1" applyProtection="1">
      <alignment horizontal="left"/>
      <protection hidden="1"/>
    </xf>
    <xf numFmtId="0" fontId="14" fillId="0" borderId="0" xfId="0" applyFont="1" applyAlignment="1">
      <alignment horizontal="center"/>
    </xf>
    <xf numFmtId="0" fontId="2" fillId="0" borderId="2" xfId="3" applyBorder="1" applyAlignment="1">
      <alignment horizontal="center" vertical="center"/>
    </xf>
    <xf numFmtId="0" fontId="2" fillId="0" borderId="6" xfId="3" applyBorder="1" applyAlignment="1">
      <alignment horizontal="center" vertical="center"/>
    </xf>
    <xf numFmtId="0" fontId="2" fillId="0" borderId="10" xfId="3" applyBorder="1" applyAlignment="1">
      <alignment horizontal="center" vertical="center"/>
    </xf>
    <xf numFmtId="3" fontId="2" fillId="0" borderId="3" xfId="3" applyNumberFormat="1" applyBorder="1" applyAlignment="1">
      <alignment horizontal="center" vertical="center"/>
    </xf>
    <xf numFmtId="3" fontId="2" fillId="0" borderId="7" xfId="3" applyNumberFormat="1" applyBorder="1" applyAlignment="1">
      <alignment horizontal="center" vertical="center"/>
    </xf>
    <xf numFmtId="3" fontId="2" fillId="0" borderId="11" xfId="3" applyNumberFormat="1" applyBorder="1" applyAlignment="1">
      <alignment horizontal="center" vertical="center"/>
    </xf>
    <xf numFmtId="16" fontId="2" fillId="0" borderId="3" xfId="3" applyNumberFormat="1" applyBorder="1" applyAlignment="1">
      <alignment horizontal="center" vertical="center"/>
    </xf>
    <xf numFmtId="0" fontId="2" fillId="0" borderId="7" xfId="3" applyBorder="1" applyAlignment="1">
      <alignment horizontal="center" vertical="center"/>
    </xf>
    <xf numFmtId="0" fontId="2" fillId="0" borderId="11" xfId="3" applyBorder="1" applyAlignment="1">
      <alignment horizontal="center" vertical="center"/>
    </xf>
    <xf numFmtId="16" fontId="2" fillId="0" borderId="5" xfId="3" applyNumberFormat="1" applyBorder="1" applyAlignment="1">
      <alignment horizontal="center" vertical="center"/>
    </xf>
    <xf numFmtId="0" fontId="2" fillId="0" borderId="9" xfId="3" applyBorder="1" applyAlignment="1">
      <alignment horizontal="center" vertical="center"/>
    </xf>
    <xf numFmtId="0" fontId="2" fillId="0" borderId="13" xfId="3" applyBorder="1" applyAlignment="1">
      <alignment horizontal="center" vertical="center"/>
    </xf>
    <xf numFmtId="0" fontId="2" fillId="0" borderId="3" xfId="3" applyBorder="1" applyAlignment="1">
      <alignment horizontal="center" vertical="center"/>
    </xf>
    <xf numFmtId="16" fontId="2" fillId="0" borderId="13" xfId="3" applyNumberFormat="1" applyBorder="1" applyAlignment="1">
      <alignment horizontal="center" vertical="center"/>
    </xf>
    <xf numFmtId="0" fontId="2" fillId="3" borderId="2" xfId="3" applyFill="1" applyBorder="1" applyAlignment="1">
      <alignment horizontal="center" vertical="center"/>
    </xf>
    <xf numFmtId="0" fontId="2" fillId="3" borderId="6" xfId="3" applyFill="1" applyBorder="1" applyAlignment="1">
      <alignment horizontal="center" vertical="center"/>
    </xf>
    <xf numFmtId="0" fontId="2" fillId="3" borderId="10" xfId="3" applyFill="1" applyBorder="1" applyAlignment="1">
      <alignment horizontal="center" vertical="center"/>
    </xf>
    <xf numFmtId="3" fontId="2" fillId="3" borderId="3" xfId="3" applyNumberFormat="1" applyFill="1" applyBorder="1" applyAlignment="1">
      <alignment horizontal="center" vertical="center"/>
    </xf>
    <xf numFmtId="3" fontId="2" fillId="3" borderId="7" xfId="3" applyNumberFormat="1" applyFill="1" applyBorder="1" applyAlignment="1">
      <alignment horizontal="center" vertical="center"/>
    </xf>
    <xf numFmtId="3" fontId="2" fillId="3" borderId="11" xfId="3" applyNumberFormat="1" applyFill="1" applyBorder="1" applyAlignment="1">
      <alignment horizontal="center" vertical="center"/>
    </xf>
    <xf numFmtId="16" fontId="2" fillId="3" borderId="3" xfId="3" applyNumberFormat="1" applyFill="1" applyBorder="1" applyAlignment="1">
      <alignment horizontal="center" vertical="center"/>
    </xf>
    <xf numFmtId="16" fontId="2" fillId="3" borderId="7" xfId="3" applyNumberFormat="1" applyFill="1" applyBorder="1" applyAlignment="1">
      <alignment horizontal="center" vertical="center"/>
    </xf>
    <xf numFmtId="16" fontId="2" fillId="3" borderId="11" xfId="3" applyNumberFormat="1" applyFill="1" applyBorder="1" applyAlignment="1">
      <alignment horizontal="center" vertical="center"/>
    </xf>
    <xf numFmtId="16" fontId="2" fillId="3" borderId="5" xfId="3" applyNumberFormat="1" applyFill="1" applyBorder="1" applyAlignment="1">
      <alignment horizontal="center" vertical="center"/>
    </xf>
    <xf numFmtId="16" fontId="2" fillId="3" borderId="9" xfId="3" applyNumberFormat="1" applyFill="1" applyBorder="1" applyAlignment="1">
      <alignment horizontal="center" vertical="center"/>
    </xf>
    <xf numFmtId="16" fontId="2" fillId="3" borderId="13" xfId="3" applyNumberFormat="1" applyFill="1" applyBorder="1" applyAlignment="1">
      <alignment horizontal="center" vertical="center"/>
    </xf>
    <xf numFmtId="0" fontId="2" fillId="3" borderId="5" xfId="3" applyFill="1" applyBorder="1" applyAlignment="1">
      <alignment horizontal="center"/>
    </xf>
    <xf numFmtId="0" fontId="2" fillId="3" borderId="13" xfId="3" applyFill="1" applyBorder="1" applyAlignment="1">
      <alignment horizontal="center"/>
    </xf>
    <xf numFmtId="0" fontId="2" fillId="3" borderId="3" xfId="3" applyFill="1" applyBorder="1" applyAlignment="1">
      <alignment horizontal="center" vertical="center"/>
    </xf>
    <xf numFmtId="0" fontId="2" fillId="3" borderId="7" xfId="3" applyFill="1" applyBorder="1" applyAlignment="1">
      <alignment horizontal="center" vertical="center"/>
    </xf>
    <xf numFmtId="0" fontId="2" fillId="3" borderId="11" xfId="3" applyFill="1" applyBorder="1" applyAlignment="1">
      <alignment horizontal="center" vertical="center"/>
    </xf>
    <xf numFmtId="0" fontId="12" fillId="17" borderId="26" xfId="0" applyFont="1" applyFill="1" applyBorder="1" applyAlignment="1">
      <alignment horizontal="center" wrapText="1"/>
    </xf>
    <xf numFmtId="0" fontId="12" fillId="17" borderId="27" xfId="0" applyFont="1" applyFill="1" applyBorder="1" applyAlignment="1">
      <alignment horizontal="center" wrapText="1"/>
    </xf>
    <xf numFmtId="0" fontId="12" fillId="17" borderId="28" xfId="0" applyFont="1" applyFill="1" applyBorder="1" applyAlignment="1">
      <alignment horizontal="center" wrapText="1"/>
    </xf>
    <xf numFmtId="0" fontId="13" fillId="16" borderId="31" xfId="0" applyFont="1" applyFill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0" fillId="0" borderId="0" xfId="1" applyNumberFormat="1" applyFont="1" applyAlignment="1">
      <alignment horizontal="center" vertical="center"/>
    </xf>
    <xf numFmtId="9" fontId="0" fillId="0" borderId="0" xfId="2" applyFont="1" applyAlignment="1">
      <alignment horizontal="center" vertical="center"/>
    </xf>
    <xf numFmtId="166" fontId="0" fillId="13" borderId="0" xfId="1" applyNumberFormat="1" applyFont="1" applyFill="1" applyAlignment="1">
      <alignment horizontal="center" vertical="center"/>
    </xf>
    <xf numFmtId="167" fontId="0" fillId="0" borderId="0" xfId="1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  <xf numFmtId="168" fontId="0" fillId="0" borderId="0" xfId="2" applyNumberFormat="1" applyFont="1" applyBorder="1" applyAlignment="1">
      <alignment horizontal="center" vertical="center"/>
    </xf>
    <xf numFmtId="168" fontId="0" fillId="0" borderId="0" xfId="2" applyNumberFormat="1" applyFont="1" applyAlignment="1">
      <alignment horizontal="center" vertical="center"/>
    </xf>
    <xf numFmtId="166" fontId="0" fillId="14" borderId="0" xfId="1" applyNumberFormat="1" applyFont="1" applyFill="1" applyAlignment="1">
      <alignment horizontal="center"/>
    </xf>
    <xf numFmtId="165" fontId="0" fillId="0" borderId="0" xfId="1" applyNumberFormat="1" applyFont="1" applyAlignment="1">
      <alignment horizontal="center"/>
    </xf>
  </cellXfs>
  <cellStyles count="4"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2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FFF99"/>
      <color rgb="FF2F3643"/>
      <color rgb="FF1C1C1C"/>
      <color rgb="FF292929"/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Чистая прибыль нарастающим итогом</a:t>
            </a:r>
          </a:p>
        </c:rich>
      </c:tx>
      <c:layout>
        <c:manualLayout>
          <c:xMode val="edge"/>
          <c:yMode val="edge"/>
          <c:x val="0.322519798416127"/>
          <c:y val="0.015929902408651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'Фин. план'!$A$38</c:f>
              <c:strCache>
                <c:ptCount val="1"/>
                <c:pt idx="0">
                  <c:v>Прибыль нарастающим итогом с учётом инвестиций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val>
            <c:numRef>
              <c:f>'Фин. план'!$B$38:$N$38</c:f>
              <c:numCache>
                <c:formatCode>_-* #,##0_р_._-;\-* #,##0_р_._-;_-* "-"??_р_._-;_-@_-</c:formatCode>
                <c:ptCount val="13"/>
                <c:pt idx="1">
                  <c:v>-1.12933962155158E6</c:v>
                </c:pt>
                <c:pt idx="2">
                  <c:v>-896059.8556749182</c:v>
                </c:pt>
                <c:pt idx="3">
                  <c:v>-561709.0987780807</c:v>
                </c:pt>
                <c:pt idx="4">
                  <c:v>-135127.3508610687</c:v>
                </c:pt>
                <c:pt idx="5">
                  <c:v>311668.5952599781</c:v>
                </c:pt>
                <c:pt idx="6">
                  <c:v>830481.3341971645</c:v>
                </c:pt>
                <c:pt idx="7">
                  <c:v>1.6120786497868E6</c:v>
                </c:pt>
                <c:pt idx="8">
                  <c:v>2.45431855998855E6</c:v>
                </c:pt>
                <c:pt idx="9">
                  <c:v>3.45827205582257E6</c:v>
                </c:pt>
                <c:pt idx="10">
                  <c:v>4.50265394806467E6</c:v>
                </c:pt>
                <c:pt idx="11">
                  <c:v>5.78960621875518E6</c:v>
                </c:pt>
                <c:pt idx="12">
                  <c:v>7.13720108405779E6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B2-4D50-B239-479E29E40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28741952"/>
        <c:axId val="-1428713632"/>
      </c:lineChart>
      <c:catAx>
        <c:axId val="-1428741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28713632"/>
        <c:crosses val="autoZero"/>
        <c:auto val="1"/>
        <c:lblAlgn val="ctr"/>
        <c:lblOffset val="100"/>
        <c:noMultiLvlLbl val="0"/>
      </c:catAx>
      <c:valAx>
        <c:axId val="-142871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р_._-;\-* #,##0_р_._-;_-* &quot;-&quot;??_р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287419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b="1"/>
              <a:t>Чистая прибыль нарастающим итогом</a:t>
            </a:r>
          </a:p>
        </c:rich>
      </c:tx>
      <c:layout>
        <c:manualLayout>
          <c:xMode val="edge"/>
          <c:yMode val="edge"/>
          <c:x val="0.322519798416127"/>
          <c:y val="0.0159299024086514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'Фин. план'!$A$38</c:f>
              <c:strCache>
                <c:ptCount val="1"/>
                <c:pt idx="0">
                  <c:v>Прибыль нарастающим итогом с учётом инвестиций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chemeClr val="accent1"/>
              </a:solidFill>
              <a:ln w="9525">
                <a:noFill/>
              </a:ln>
              <a:effectLst/>
            </c:spPr>
          </c:marker>
          <c:val>
            <c:numRef>
              <c:f>'Фин. план'!$B$38:$N$38</c:f>
              <c:numCache>
                <c:formatCode>_-* #,##0_р_._-;\-* #,##0_р_._-;_-* "-"??_р_._-;_-@_-</c:formatCode>
                <c:ptCount val="13"/>
                <c:pt idx="1">
                  <c:v>-1.12933962155158E6</c:v>
                </c:pt>
                <c:pt idx="2">
                  <c:v>-896059.8556749182</c:v>
                </c:pt>
                <c:pt idx="3">
                  <c:v>-561709.0987780807</c:v>
                </c:pt>
                <c:pt idx="4">
                  <c:v>-135127.3508610687</c:v>
                </c:pt>
                <c:pt idx="5">
                  <c:v>311668.5952599781</c:v>
                </c:pt>
                <c:pt idx="6">
                  <c:v>830481.3341971645</c:v>
                </c:pt>
                <c:pt idx="7">
                  <c:v>1.6120786497868E6</c:v>
                </c:pt>
                <c:pt idx="8">
                  <c:v>2.45431855998855E6</c:v>
                </c:pt>
                <c:pt idx="9">
                  <c:v>3.45827205582257E6</c:v>
                </c:pt>
                <c:pt idx="10">
                  <c:v>4.50265394806467E6</c:v>
                </c:pt>
                <c:pt idx="11">
                  <c:v>5.78960621875518E6</c:v>
                </c:pt>
                <c:pt idx="12">
                  <c:v>7.13720108405779E6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99B2-4D50-B239-479E29E402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408411408"/>
        <c:axId val="-1932142752"/>
      </c:lineChart>
      <c:catAx>
        <c:axId val="-14084114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932142752"/>
        <c:crosses val="autoZero"/>
        <c:auto val="1"/>
        <c:lblAlgn val="ctr"/>
        <c:lblOffset val="100"/>
        <c:noMultiLvlLbl val="0"/>
      </c:catAx>
      <c:valAx>
        <c:axId val="-1932142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-* #,##0_р_._-;\-* #,##0_р_._-;_-* &quot;-&quot;??_р_.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-1408411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0000000000001" l="0.700000000000001" r="0.700000000000001" t="0.750000000000001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34</xdr:row>
      <xdr:rowOff>152401</xdr:rowOff>
    </xdr:from>
    <xdr:to>
      <xdr:col>19</xdr:col>
      <xdr:colOff>22412</xdr:colOff>
      <xdr:row>53</xdr:row>
      <xdr:rowOff>71719</xdr:rowOff>
    </xdr:to>
    <xdr:graphicFrame macro="">
      <xdr:nvGraphicFramePr>
        <xdr:cNvPr id="3" name="Диаграмма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11</xdr:row>
      <xdr:rowOff>0</xdr:rowOff>
    </xdr:from>
    <xdr:to>
      <xdr:col>11</xdr:col>
      <xdr:colOff>9525</xdr:colOff>
      <xdr:row>31</xdr:row>
      <xdr:rowOff>176214</xdr:rowOff>
    </xdr:to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61"/>
  <sheetViews>
    <sheetView tabSelected="1" zoomScale="85" zoomScaleNormal="85" zoomScalePageLayoutView="85" workbookViewId="0">
      <selection activeCell="C22" sqref="C22"/>
    </sheetView>
  </sheetViews>
  <sheetFormatPr baseColWidth="10" defaultColWidth="9" defaultRowHeight="15" x14ac:dyDescent="0.2"/>
  <cols>
    <col min="1" max="1" width="0.83203125" style="126" customWidth="1"/>
    <col min="2" max="2" width="42.83203125" style="126" customWidth="1"/>
    <col min="3" max="3" width="12.5" style="126" bestFit="1" customWidth="1"/>
    <col min="4" max="4" width="11.5" style="126" bestFit="1" customWidth="1"/>
    <col min="5" max="5" width="11.1640625" style="126" customWidth="1"/>
    <col min="6" max="6" width="9" style="126" customWidth="1"/>
    <col min="7" max="7" width="3.33203125" style="126" customWidth="1"/>
    <col min="8" max="8" width="24.5" style="126" customWidth="1"/>
    <col min="9" max="9" width="13" style="126" customWidth="1"/>
    <col min="10" max="10" width="12.5" style="126" customWidth="1"/>
    <col min="11" max="11" width="14.5" style="126" customWidth="1"/>
    <col min="12" max="12" width="12.6640625" style="126" customWidth="1"/>
    <col min="13" max="13" width="13" style="126" customWidth="1"/>
    <col min="14" max="14" width="12.33203125" style="126" customWidth="1"/>
    <col min="15" max="15" width="12.1640625" style="126" customWidth="1"/>
    <col min="16" max="16" width="12.5" style="126" customWidth="1"/>
    <col min="17" max="17" width="12.33203125" style="126" customWidth="1"/>
    <col min="18" max="18" width="12.5" style="126" customWidth="1"/>
    <col min="19" max="19" width="13.1640625" style="126" customWidth="1"/>
    <col min="20" max="20" width="12.5" style="126" customWidth="1"/>
    <col min="21" max="21" width="0.6640625" style="126" customWidth="1"/>
    <col min="22" max="55" width="10.33203125" style="126" bestFit="1" customWidth="1"/>
    <col min="56" max="16384" width="9" style="126"/>
  </cols>
  <sheetData>
    <row r="1" spans="1:56" ht="15" customHeight="1" x14ac:dyDescent="0.2">
      <c r="A1" s="124"/>
      <c r="B1" s="200" t="s">
        <v>120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125"/>
    </row>
    <row r="2" spans="1:56" ht="15" customHeight="1" x14ac:dyDescent="0.2">
      <c r="A2" s="127"/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200"/>
      <c r="Q2" s="200"/>
      <c r="R2" s="200"/>
      <c r="S2" s="200"/>
      <c r="T2" s="200"/>
      <c r="U2" s="128"/>
    </row>
    <row r="3" spans="1:56" ht="15" customHeight="1" x14ac:dyDescent="0.2">
      <c r="A3" s="127"/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128"/>
    </row>
    <row r="4" spans="1:56" ht="15" customHeight="1" x14ac:dyDescent="0.2">
      <c r="A4" s="127"/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  <c r="S4" s="200"/>
      <c r="T4" s="200"/>
      <c r="U4" s="128"/>
    </row>
    <row r="5" spans="1:56" ht="15" customHeight="1" x14ac:dyDescent="0.2">
      <c r="A5" s="127"/>
      <c r="B5" s="200"/>
      <c r="C5" s="200"/>
      <c r="D5" s="200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128"/>
    </row>
    <row r="6" spans="1:56" ht="15" customHeight="1" x14ac:dyDescent="0.2">
      <c r="A6" s="127"/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128"/>
    </row>
    <row r="7" spans="1:56" ht="15" hidden="1" customHeight="1" x14ac:dyDescent="0.2">
      <c r="A7" s="127"/>
      <c r="B7" s="200"/>
      <c r="C7" s="200"/>
      <c r="D7" s="200"/>
      <c r="E7" s="200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128"/>
    </row>
    <row r="8" spans="1:56" ht="15" hidden="1" customHeight="1" x14ac:dyDescent="0.2">
      <c r="A8" s="127"/>
      <c r="B8" s="200"/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128"/>
    </row>
    <row r="9" spans="1:56" hidden="1" x14ac:dyDescent="0.2">
      <c r="A9" s="127"/>
      <c r="B9" s="130" t="s">
        <v>121</v>
      </c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2"/>
      <c r="N9" s="129"/>
      <c r="O9" s="129"/>
      <c r="P9" s="129"/>
      <c r="Q9" s="129"/>
      <c r="R9" s="129"/>
      <c r="S9" s="129"/>
      <c r="T9" s="129"/>
      <c r="U9" s="128"/>
    </row>
    <row r="10" spans="1:56" ht="16" hidden="1" x14ac:dyDescent="0.2">
      <c r="A10" s="127"/>
      <c r="B10" s="133" t="s">
        <v>122</v>
      </c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34"/>
      <c r="N10" s="129"/>
      <c r="O10" s="129"/>
      <c r="P10" s="129"/>
      <c r="Q10" s="129"/>
      <c r="R10" s="129"/>
      <c r="S10" s="129"/>
      <c r="T10" s="129"/>
      <c r="U10" s="128"/>
    </row>
    <row r="11" spans="1:56" ht="16" hidden="1" x14ac:dyDescent="0.2">
      <c r="A11" s="127"/>
      <c r="B11" s="135" t="s">
        <v>123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7"/>
      <c r="N11" s="129"/>
      <c r="O11" s="129"/>
      <c r="P11" s="129"/>
      <c r="Q11" s="129"/>
      <c r="R11" s="129"/>
      <c r="S11" s="129"/>
      <c r="T11" s="129"/>
      <c r="U11" s="128"/>
    </row>
    <row r="12" spans="1:56" ht="16" hidden="1" x14ac:dyDescent="0.2">
      <c r="A12" s="127"/>
      <c r="B12" s="160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29"/>
      <c r="T12" s="129"/>
      <c r="U12" s="128"/>
    </row>
    <row r="13" spans="1:56" ht="16" hidden="1" x14ac:dyDescent="0.2">
      <c r="A13" s="127"/>
      <c r="B13" s="178" t="s">
        <v>126</v>
      </c>
      <c r="C13" s="175"/>
      <c r="D13" s="175"/>
      <c r="E13" s="175"/>
      <c r="F13" s="175"/>
      <c r="G13" s="175"/>
      <c r="H13" s="175"/>
      <c r="I13" s="175"/>
      <c r="J13" s="175"/>
      <c r="K13" s="175"/>
      <c r="L13" s="175"/>
      <c r="M13" s="175"/>
      <c r="N13" s="175"/>
      <c r="O13" s="175"/>
      <c r="P13" s="175"/>
      <c r="Q13" s="175"/>
      <c r="R13" s="175"/>
      <c r="S13" s="175"/>
      <c r="T13" s="129"/>
      <c r="U13" s="128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</row>
    <row r="14" spans="1:56" ht="16" hidden="1" x14ac:dyDescent="0.2">
      <c r="A14" s="127"/>
      <c r="B14" s="176" t="s">
        <v>127</v>
      </c>
      <c r="C14" s="177"/>
      <c r="D14" s="177"/>
      <c r="E14" s="177"/>
      <c r="F14" s="177"/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29"/>
      <c r="U14" s="128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</row>
    <row r="15" spans="1:56" hidden="1" x14ac:dyDescent="0.2">
      <c r="A15" s="127"/>
      <c r="C15" s="129"/>
      <c r="D15" s="129"/>
      <c r="E15" s="129"/>
      <c r="F15" s="129"/>
      <c r="G15" s="129"/>
      <c r="H15" s="129"/>
      <c r="I15" s="162" t="str">
        <f>IF(C18="январь","1.01.2017",IF(C18="февраль","1.02.2017",IF(C18="март","1.03.2017",IF(C18="апрель","1.04.2017",IF(C18="май","1.05.2017",IF(C18="июнь","1.06.2017",IF(C18="июль","1.07.2017",IF(C18="август","1.08.2017",IF(C18="сентябрь","1.09.2017",IF(C18="октябрь","1.10.2017",IF(C18="ноябрь","1.11.2017","1.12.2017")))))))))))</f>
        <v>1.04.2017</v>
      </c>
      <c r="J15" s="183">
        <f>I15+31</f>
        <v>42857</v>
      </c>
      <c r="K15" s="183">
        <f t="shared" ref="K15:T15" si="0">J15+31</f>
        <v>42888</v>
      </c>
      <c r="L15" s="183">
        <f t="shared" si="0"/>
        <v>42919</v>
      </c>
      <c r="M15" s="183">
        <f t="shared" si="0"/>
        <v>42950</v>
      </c>
      <c r="N15" s="183">
        <f t="shared" si="0"/>
        <v>42981</v>
      </c>
      <c r="O15" s="183">
        <f t="shared" si="0"/>
        <v>43012</v>
      </c>
      <c r="P15" s="183">
        <f t="shared" si="0"/>
        <v>43043</v>
      </c>
      <c r="Q15" s="183">
        <f t="shared" si="0"/>
        <v>43074</v>
      </c>
      <c r="R15" s="183">
        <f t="shared" si="0"/>
        <v>43105</v>
      </c>
      <c r="S15" s="183">
        <f t="shared" si="0"/>
        <v>43136</v>
      </c>
      <c r="T15" s="183">
        <f t="shared" si="0"/>
        <v>43167</v>
      </c>
      <c r="U15" s="184"/>
      <c r="V15" s="183">
        <f>T15+31</f>
        <v>43198</v>
      </c>
      <c r="W15" s="183">
        <f>V15+31</f>
        <v>43229</v>
      </c>
      <c r="X15" s="183">
        <f t="shared" ref="X15:BC15" si="1">W15+31</f>
        <v>43260</v>
      </c>
      <c r="Y15" s="183">
        <f t="shared" si="1"/>
        <v>43291</v>
      </c>
      <c r="Z15" s="183">
        <f t="shared" si="1"/>
        <v>43322</v>
      </c>
      <c r="AA15" s="183">
        <f t="shared" si="1"/>
        <v>43353</v>
      </c>
      <c r="AB15" s="183">
        <f t="shared" si="1"/>
        <v>43384</v>
      </c>
      <c r="AC15" s="183">
        <f t="shared" si="1"/>
        <v>43415</v>
      </c>
      <c r="AD15" s="183">
        <f t="shared" si="1"/>
        <v>43446</v>
      </c>
      <c r="AE15" s="183">
        <f t="shared" si="1"/>
        <v>43477</v>
      </c>
      <c r="AF15" s="183">
        <f t="shared" si="1"/>
        <v>43508</v>
      </c>
      <c r="AG15" s="183">
        <f t="shared" si="1"/>
        <v>43539</v>
      </c>
      <c r="AH15" s="183">
        <f t="shared" si="1"/>
        <v>43570</v>
      </c>
      <c r="AI15" s="183">
        <f t="shared" si="1"/>
        <v>43601</v>
      </c>
      <c r="AJ15" s="183">
        <f t="shared" si="1"/>
        <v>43632</v>
      </c>
      <c r="AK15" s="183">
        <f t="shared" si="1"/>
        <v>43663</v>
      </c>
      <c r="AL15" s="183">
        <f t="shared" si="1"/>
        <v>43694</v>
      </c>
      <c r="AM15" s="183">
        <f t="shared" si="1"/>
        <v>43725</v>
      </c>
      <c r="AN15" s="183">
        <f t="shared" si="1"/>
        <v>43756</v>
      </c>
      <c r="AO15" s="183">
        <f t="shared" si="1"/>
        <v>43787</v>
      </c>
      <c r="AP15" s="183">
        <f t="shared" si="1"/>
        <v>43818</v>
      </c>
      <c r="AQ15" s="183">
        <f t="shared" si="1"/>
        <v>43849</v>
      </c>
      <c r="AR15" s="183">
        <f t="shared" si="1"/>
        <v>43880</v>
      </c>
      <c r="AS15" s="183">
        <f t="shared" si="1"/>
        <v>43911</v>
      </c>
      <c r="AT15" s="183">
        <f t="shared" si="1"/>
        <v>43942</v>
      </c>
      <c r="AU15" s="183">
        <f t="shared" si="1"/>
        <v>43973</v>
      </c>
      <c r="AV15" s="183">
        <f t="shared" si="1"/>
        <v>44004</v>
      </c>
      <c r="AW15" s="183">
        <f t="shared" si="1"/>
        <v>44035</v>
      </c>
      <c r="AX15" s="183">
        <f t="shared" si="1"/>
        <v>44066</v>
      </c>
      <c r="AY15" s="183">
        <f t="shared" si="1"/>
        <v>44097</v>
      </c>
      <c r="AZ15" s="183">
        <f t="shared" si="1"/>
        <v>44128</v>
      </c>
      <c r="BA15" s="183">
        <f t="shared" si="1"/>
        <v>44159</v>
      </c>
      <c r="BB15" s="183">
        <f t="shared" si="1"/>
        <v>44190</v>
      </c>
      <c r="BC15" s="183">
        <f t="shared" si="1"/>
        <v>44221</v>
      </c>
      <c r="BD15" s="185"/>
    </row>
    <row r="16" spans="1:56" ht="21" x14ac:dyDescent="0.25">
      <c r="A16" s="127"/>
      <c r="B16" s="138" t="s">
        <v>168</v>
      </c>
      <c r="C16" s="129"/>
      <c r="D16" s="129"/>
      <c r="E16" s="129"/>
      <c r="F16" s="129"/>
      <c r="G16" s="139"/>
      <c r="H16" s="138" t="s">
        <v>118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8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</row>
    <row r="17" spans="1:37" x14ac:dyDescent="0.2">
      <c r="A17" s="140"/>
      <c r="B17" s="129"/>
      <c r="C17" s="129"/>
      <c r="D17" s="129"/>
      <c r="E17" s="129"/>
      <c r="F17" s="129"/>
      <c r="G17" s="139"/>
      <c r="H17" s="141" t="s">
        <v>148</v>
      </c>
      <c r="I17" s="141" t="str">
        <f t="shared" ref="I17:T17" si="2">TEXT(I15,"ММММ")</f>
        <v>апрель</v>
      </c>
      <c r="J17" s="141" t="str">
        <f t="shared" si="2"/>
        <v>май</v>
      </c>
      <c r="K17" s="141" t="str">
        <f t="shared" si="2"/>
        <v>июнь</v>
      </c>
      <c r="L17" s="141" t="str">
        <f t="shared" si="2"/>
        <v>июль</v>
      </c>
      <c r="M17" s="141" t="str">
        <f t="shared" si="2"/>
        <v>август</v>
      </c>
      <c r="N17" s="141" t="str">
        <f t="shared" si="2"/>
        <v>сентябрь</v>
      </c>
      <c r="O17" s="141" t="str">
        <f t="shared" si="2"/>
        <v>октябрь</v>
      </c>
      <c r="P17" s="141" t="str">
        <f t="shared" si="2"/>
        <v>ноябрь</v>
      </c>
      <c r="Q17" s="141" t="str">
        <f t="shared" si="2"/>
        <v>декабрь</v>
      </c>
      <c r="R17" s="141" t="str">
        <f t="shared" si="2"/>
        <v>январь</v>
      </c>
      <c r="S17" s="141" t="str">
        <f t="shared" si="2"/>
        <v>февраль</v>
      </c>
      <c r="T17" s="141" t="str">
        <f t="shared" si="2"/>
        <v>март</v>
      </c>
      <c r="U17" s="128"/>
      <c r="W17" s="186"/>
      <c r="X17" s="186"/>
      <c r="Y17" s="186"/>
      <c r="Z17" s="186"/>
      <c r="AA17" s="186"/>
      <c r="AB17" s="186"/>
      <c r="AC17" s="186"/>
      <c r="AD17" s="186"/>
      <c r="AE17" s="186"/>
      <c r="AF17" s="186"/>
      <c r="AG17" s="186"/>
      <c r="AH17" s="186"/>
      <c r="AI17" s="185" t="s">
        <v>147</v>
      </c>
      <c r="AJ17" s="185"/>
      <c r="AK17" s="185"/>
    </row>
    <row r="18" spans="1:37" x14ac:dyDescent="0.2">
      <c r="A18" s="140"/>
      <c r="B18" s="174" t="s">
        <v>135</v>
      </c>
      <c r="C18" s="192" t="s">
        <v>139</v>
      </c>
      <c r="F18" s="129"/>
      <c r="G18" s="139"/>
      <c r="H18" s="144" t="s">
        <v>119</v>
      </c>
      <c r="I18" s="145">
        <f t="shared" ref="I18:T18" si="3">I19+I20</f>
        <v>3</v>
      </c>
      <c r="J18" s="145">
        <f t="shared" si="3"/>
        <v>4</v>
      </c>
      <c r="K18" s="145">
        <f t="shared" si="3"/>
        <v>5</v>
      </c>
      <c r="L18" s="145">
        <f t="shared" si="3"/>
        <v>6</v>
      </c>
      <c r="M18" s="145">
        <f t="shared" si="3"/>
        <v>6</v>
      </c>
      <c r="N18" s="145">
        <f t="shared" si="3"/>
        <v>7</v>
      </c>
      <c r="O18" s="145">
        <f t="shared" si="3"/>
        <v>10</v>
      </c>
      <c r="P18" s="145">
        <f t="shared" si="3"/>
        <v>10</v>
      </c>
      <c r="Q18" s="145">
        <f t="shared" si="3"/>
        <v>12</v>
      </c>
      <c r="R18" s="145">
        <f t="shared" si="3"/>
        <v>12</v>
      </c>
      <c r="S18" s="145">
        <f t="shared" si="3"/>
        <v>15</v>
      </c>
      <c r="T18" s="145">
        <f t="shared" si="3"/>
        <v>15</v>
      </c>
      <c r="U18" s="128"/>
      <c r="W18" s="186"/>
      <c r="X18" s="186"/>
      <c r="Y18" s="186"/>
      <c r="Z18" s="186"/>
      <c r="AA18" s="186"/>
      <c r="AB18" s="186"/>
      <c r="AC18" s="186"/>
      <c r="AD18" s="186"/>
      <c r="AE18" s="186"/>
      <c r="AF18" s="186"/>
      <c r="AG18" s="186"/>
      <c r="AH18" s="186"/>
      <c r="AI18" s="185">
        <v>2</v>
      </c>
      <c r="AJ18" s="185"/>
      <c r="AK18" s="185"/>
    </row>
    <row r="19" spans="1:37" x14ac:dyDescent="0.2">
      <c r="A19" s="140"/>
      <c r="B19" s="126" t="s">
        <v>155</v>
      </c>
      <c r="F19" s="129"/>
      <c r="G19" s="139"/>
      <c r="H19" s="146" t="s">
        <v>16</v>
      </c>
      <c r="I19" s="188">
        <f>Продажи!B6</f>
        <v>3</v>
      </c>
      <c r="J19" s="188">
        <f>Продажи!C6</f>
        <v>4</v>
      </c>
      <c r="K19" s="188">
        <f>Продажи!D6</f>
        <v>5</v>
      </c>
      <c r="L19" s="188">
        <f>Продажи!E6</f>
        <v>6</v>
      </c>
      <c r="M19" s="188">
        <f>Продажи!F6</f>
        <v>6</v>
      </c>
      <c r="N19" s="188">
        <f>Продажи!G6</f>
        <v>7</v>
      </c>
      <c r="O19" s="188">
        <f>Продажи!H6</f>
        <v>10</v>
      </c>
      <c r="P19" s="188">
        <f>Продажи!I6</f>
        <v>10</v>
      </c>
      <c r="Q19" s="188">
        <f>Продажи!J6</f>
        <v>12</v>
      </c>
      <c r="R19" s="188">
        <f>Продажи!K6</f>
        <v>12</v>
      </c>
      <c r="S19" s="188">
        <f>Продажи!L6</f>
        <v>15</v>
      </c>
      <c r="T19" s="188">
        <f>Продажи!M6</f>
        <v>15</v>
      </c>
      <c r="U19" s="128"/>
      <c r="W19" s="186"/>
      <c r="X19" s="186"/>
      <c r="Y19" s="186"/>
      <c r="Z19" s="186"/>
      <c r="AA19" s="186"/>
      <c r="AB19" s="186"/>
      <c r="AC19" s="186"/>
      <c r="AD19" s="186"/>
      <c r="AE19" s="186"/>
      <c r="AF19" s="186"/>
      <c r="AG19" s="186"/>
      <c r="AH19" s="186"/>
      <c r="AI19" s="185"/>
      <c r="AJ19" s="185"/>
      <c r="AK19" s="185"/>
    </row>
    <row r="20" spans="1:37" x14ac:dyDescent="0.2">
      <c r="A20" s="140"/>
      <c r="G20" s="139"/>
      <c r="H20" s="146" t="s">
        <v>17</v>
      </c>
      <c r="I20" s="188">
        <f>Продажи!B7</f>
        <v>0</v>
      </c>
      <c r="J20" s="188">
        <f>Продажи!C7</f>
        <v>0</v>
      </c>
      <c r="K20" s="188">
        <f>Продажи!D7</f>
        <v>0</v>
      </c>
      <c r="L20" s="188">
        <f>Продажи!E7</f>
        <v>0</v>
      </c>
      <c r="M20" s="188">
        <f>Продажи!F7</f>
        <v>0</v>
      </c>
      <c r="N20" s="188">
        <f>Продажи!G7</f>
        <v>0</v>
      </c>
      <c r="O20" s="188">
        <f>Продажи!H7</f>
        <v>0</v>
      </c>
      <c r="P20" s="188">
        <f>Продажи!I7</f>
        <v>0</v>
      </c>
      <c r="Q20" s="188">
        <f>Продажи!J7</f>
        <v>0</v>
      </c>
      <c r="R20" s="188">
        <f>Продажи!K7</f>
        <v>0</v>
      </c>
      <c r="S20" s="188">
        <f>Продажи!L7</f>
        <v>0</v>
      </c>
      <c r="T20" s="188">
        <f>Продажи!M7</f>
        <v>0</v>
      </c>
      <c r="U20" s="128"/>
      <c r="W20" s="186"/>
      <c r="X20" s="186"/>
      <c r="Y20" s="186"/>
      <c r="Z20" s="186"/>
      <c r="AA20" s="186"/>
      <c r="AB20" s="186"/>
      <c r="AC20" s="186"/>
      <c r="AD20" s="186"/>
      <c r="AE20" s="186"/>
      <c r="AF20" s="186"/>
      <c r="AG20" s="186"/>
      <c r="AH20" s="186"/>
      <c r="AI20" s="185"/>
      <c r="AJ20" s="185"/>
      <c r="AK20" s="185"/>
    </row>
    <row r="21" spans="1:37" x14ac:dyDescent="0.2">
      <c r="A21" s="140"/>
      <c r="B21" s="142" t="s">
        <v>156</v>
      </c>
      <c r="C21" s="149">
        <v>50</v>
      </c>
      <c r="D21" s="129"/>
      <c r="E21" s="129"/>
      <c r="F21" s="129"/>
      <c r="G21" s="139"/>
      <c r="H21" s="173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8"/>
      <c r="W21" s="185"/>
      <c r="X21" s="185"/>
      <c r="Y21" s="185"/>
      <c r="Z21" s="185"/>
      <c r="AA21" s="185"/>
      <c r="AB21" s="185"/>
      <c r="AC21" s="185"/>
      <c r="AD21" s="185"/>
      <c r="AE21" s="185"/>
      <c r="AF21" s="185"/>
      <c r="AG21" s="185"/>
      <c r="AH21" s="185"/>
      <c r="AI21" s="185">
        <v>0.6</v>
      </c>
      <c r="AJ21" s="185"/>
      <c r="AK21" s="185"/>
    </row>
    <row r="22" spans="1:37" x14ac:dyDescent="0.2">
      <c r="A22" s="140"/>
      <c r="D22" s="129"/>
      <c r="E22" s="129"/>
      <c r="F22" s="129"/>
      <c r="G22" s="139"/>
      <c r="H22" s="150" t="s">
        <v>124</v>
      </c>
      <c r="I22" s="151">
        <f>'Фин. план'!C3</f>
        <v>816000</v>
      </c>
      <c r="J22" s="151">
        <f>'Фин. план'!D3</f>
        <v>1292000</v>
      </c>
      <c r="K22" s="151">
        <f>'Фин. план'!E3</f>
        <v>1632000</v>
      </c>
      <c r="L22" s="151">
        <f>'Фин. план'!F3</f>
        <v>1972000</v>
      </c>
      <c r="M22" s="151">
        <f>'Фин. план'!G3</f>
        <v>2040000</v>
      </c>
      <c r="N22" s="151">
        <f>'Фин. план'!H3</f>
        <v>2312000</v>
      </c>
      <c r="O22" s="151">
        <f>'Фин. план'!I3</f>
        <v>3196000</v>
      </c>
      <c r="P22" s="151">
        <f>'Фин. план'!J3</f>
        <v>3400000</v>
      </c>
      <c r="Q22" s="151">
        <f>'Фин. план'!K3</f>
        <v>3944000</v>
      </c>
      <c r="R22" s="151">
        <f>'Фин. план'!L3</f>
        <v>4080000</v>
      </c>
      <c r="S22" s="151">
        <f>'Фин. план'!M3</f>
        <v>4896000</v>
      </c>
      <c r="T22" s="151">
        <f>'Фин. план'!N3</f>
        <v>5100000</v>
      </c>
      <c r="U22" s="128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</row>
    <row r="23" spans="1:37" x14ac:dyDescent="0.2">
      <c r="A23" s="140"/>
      <c r="B23" s="142" t="s">
        <v>117</v>
      </c>
      <c r="C23" s="143">
        <f>C24+C25</f>
        <v>1289800</v>
      </c>
      <c r="D23" s="129"/>
      <c r="E23" s="129"/>
      <c r="F23" s="129"/>
      <c r="G23" s="139"/>
      <c r="H23" s="150" t="s">
        <v>10</v>
      </c>
      <c r="I23" s="151">
        <f>'Фин. план'!C8</f>
        <v>627223.08417833084</v>
      </c>
      <c r="J23" s="151">
        <f>'Фин. план'!D8</f>
        <v>1017553.2166156906</v>
      </c>
      <c r="K23" s="151">
        <f>'Фин. план'!E8</f>
        <v>1238646.1683566617</v>
      </c>
      <c r="L23" s="151">
        <f>'Фин. план'!F8</f>
        <v>1470139.120097633</v>
      </c>
      <c r="M23" s="151">
        <f>'Фин. план'!G8</f>
        <v>1514357.7104458273</v>
      </c>
      <c r="N23" s="151">
        <f>'Фин. план'!H8</f>
        <v>1701632.0718386043</v>
      </c>
      <c r="O23" s="151">
        <f>'Фин. план'!I8</f>
        <v>2276473.7463651295</v>
      </c>
      <c r="P23" s="151">
        <f>'Фин. план'!J8</f>
        <v>2409129.5174097121</v>
      </c>
      <c r="Q23" s="151">
        <f>'Фин. план'!K8</f>
        <v>2762878.240195266</v>
      </c>
      <c r="R23" s="151">
        <f>'Фин. план'!L8</f>
        <v>2851315.4208916547</v>
      </c>
      <c r="S23" s="151">
        <f>'Фин. план'!M8</f>
        <v>3381938.5050699855</v>
      </c>
      <c r="T23" s="151">
        <f>'Фин. план'!N8</f>
        <v>3514594.2761145681</v>
      </c>
      <c r="U23" s="128"/>
      <c r="W23" s="185"/>
      <c r="X23" s="185"/>
      <c r="Y23" s="185"/>
      <c r="Z23" s="185"/>
      <c r="AA23" s="185"/>
      <c r="AB23" s="185"/>
      <c r="AC23" s="185"/>
      <c r="AD23" s="185"/>
      <c r="AE23" s="185"/>
      <c r="AF23" s="185"/>
      <c r="AG23" s="185"/>
      <c r="AH23" s="185"/>
      <c r="AI23" s="185"/>
      <c r="AJ23" s="185"/>
      <c r="AK23" s="185"/>
    </row>
    <row r="24" spans="1:37" x14ac:dyDescent="0.2">
      <c r="A24" s="140"/>
      <c r="B24" s="174" t="s">
        <v>93</v>
      </c>
      <c r="C24" s="149">
        <v>1000000</v>
      </c>
      <c r="D24" s="129"/>
      <c r="E24" s="129"/>
      <c r="F24" s="129"/>
      <c r="G24" s="139"/>
      <c r="H24" s="150" t="s">
        <v>49</v>
      </c>
      <c r="I24" s="151">
        <f>'Фин. план'!C35</f>
        <v>28316.537373250372</v>
      </c>
      <c r="J24" s="151">
        <f>'Фин. план'!D35</f>
        <v>41167.017507646407</v>
      </c>
      <c r="K24" s="151">
        <f>'Фин. план'!E35</f>
        <v>59003.074746500744</v>
      </c>
      <c r="L24" s="151">
        <f>'Фин. план'!F35</f>
        <v>75279.131985355052</v>
      </c>
      <c r="M24" s="151">
        <f>'Фин. план'!G35</f>
        <v>78846.34343312589</v>
      </c>
      <c r="N24" s="151">
        <f>'Фин. план'!H35</f>
        <v>91555.18922420936</v>
      </c>
      <c r="O24" s="151">
        <f>'Фин. план'!I35</f>
        <v>137928.93804523058</v>
      </c>
      <c r="P24" s="151">
        <f>'Фин. план'!J35</f>
        <v>148630.57238854319</v>
      </c>
      <c r="Q24" s="151">
        <f>'Фин. план'!K35</f>
        <v>177168.2639707101</v>
      </c>
      <c r="R24" s="151">
        <f>'Фин. план'!L35</f>
        <v>184302.68686625178</v>
      </c>
      <c r="S24" s="151">
        <f>'Фин. план'!M35</f>
        <v>227109.22423950216</v>
      </c>
      <c r="T24" s="151">
        <f>'Фин. план'!N35</f>
        <v>237810.85858281478</v>
      </c>
      <c r="U24" s="128"/>
      <c r="W24" s="185"/>
      <c r="X24" s="185"/>
      <c r="Y24" s="185"/>
      <c r="Z24" s="185"/>
      <c r="AA24" s="185"/>
      <c r="AB24" s="185"/>
      <c r="AC24" s="185"/>
      <c r="AD24" s="185"/>
      <c r="AE24" s="185"/>
      <c r="AF24" s="185"/>
      <c r="AG24" s="185"/>
      <c r="AH24" s="185"/>
      <c r="AI24" s="185"/>
      <c r="AJ24" s="185"/>
      <c r="AK24" s="185"/>
    </row>
    <row r="25" spans="1:37" x14ac:dyDescent="0.2">
      <c r="A25" s="140"/>
      <c r="B25" s="174" t="s">
        <v>125</v>
      </c>
      <c r="C25" s="166">
        <f>+'Расчёт окупаемости'!C34+'Расчёт окупаемости'!C35+'Расчёт окупаемости'!C33+'Расчёт окупаемости'!C38+'Расчёт окупаемости'!C39+'Расчёт окупаемости'!C40+'Расчёт окупаемости'!C41+'Расчёт окупаемости'!E61</f>
        <v>289800</v>
      </c>
      <c r="D25" s="129"/>
      <c r="E25" s="129"/>
      <c r="F25" s="129"/>
      <c r="G25" s="139"/>
      <c r="H25" s="171" t="s">
        <v>159</v>
      </c>
      <c r="I25" s="172">
        <f>'Фин. план'!C37</f>
        <v>160460.37844841878</v>
      </c>
      <c r="J25" s="172">
        <f>'Фин. план'!D37</f>
        <v>233279.76587666298</v>
      </c>
      <c r="K25" s="172">
        <f>'Фин. план'!E37</f>
        <v>334350.75689683756</v>
      </c>
      <c r="L25" s="172">
        <f>'Фин. план'!F37</f>
        <v>426581.74791701196</v>
      </c>
      <c r="M25" s="172">
        <f>'Фин. план'!G37</f>
        <v>446795.94612104679</v>
      </c>
      <c r="N25" s="172">
        <f>'Фин. план'!H37</f>
        <v>518812.73893718637</v>
      </c>
      <c r="O25" s="172">
        <f>'Фин. план'!I37</f>
        <v>781597.31558963994</v>
      </c>
      <c r="P25" s="172">
        <f>'Фин. план'!J37</f>
        <v>842239.91020174476</v>
      </c>
      <c r="Q25" s="172">
        <f>'Фин. план'!K37</f>
        <v>1003953.4958340239</v>
      </c>
      <c r="R25" s="172">
        <f>'Фин. план'!L37</f>
        <v>1044381.8922420936</v>
      </c>
      <c r="S25" s="172">
        <f>'Фин. план'!M37</f>
        <v>1286952.2706905124</v>
      </c>
      <c r="T25" s="172">
        <f>'Фин. план'!N37</f>
        <v>1347594.8653026172</v>
      </c>
      <c r="U25" s="128"/>
      <c r="W25" s="185"/>
      <c r="X25" s="185"/>
      <c r="Y25" s="185"/>
      <c r="Z25" s="185"/>
      <c r="AA25" s="185"/>
      <c r="AB25" s="185"/>
      <c r="AC25" s="185"/>
      <c r="AD25" s="185"/>
      <c r="AE25" s="185"/>
      <c r="AF25" s="185"/>
      <c r="AG25" s="185"/>
      <c r="AH25" s="185"/>
      <c r="AI25" s="185"/>
      <c r="AJ25" s="185"/>
      <c r="AK25" s="185"/>
    </row>
    <row r="26" spans="1:37" ht="15.75" customHeight="1" x14ac:dyDescent="0.2">
      <c r="A26" s="140"/>
      <c r="B26" s="129"/>
      <c r="C26" s="154"/>
      <c r="D26" s="129"/>
      <c r="E26" s="129"/>
      <c r="F26" s="129"/>
      <c r="G26" s="139"/>
      <c r="H26" s="198" t="s">
        <v>160</v>
      </c>
      <c r="I26" s="195"/>
      <c r="J26" s="196"/>
      <c r="K26" s="196"/>
      <c r="L26" s="196"/>
      <c r="M26" s="197"/>
      <c r="N26" s="172"/>
      <c r="O26" s="172"/>
      <c r="P26" s="172"/>
      <c r="Q26" s="172"/>
      <c r="R26" s="172"/>
      <c r="S26" s="172"/>
      <c r="T26" s="172"/>
      <c r="U26" s="128"/>
      <c r="W26" s="185"/>
      <c r="X26" s="185"/>
      <c r="Y26" s="185"/>
      <c r="Z26" s="185"/>
      <c r="AA26" s="185"/>
      <c r="AB26" s="185"/>
      <c r="AC26" s="185"/>
      <c r="AD26" s="185"/>
      <c r="AE26" s="185"/>
      <c r="AF26" s="185"/>
      <c r="AG26" s="185"/>
      <c r="AH26" s="185"/>
      <c r="AI26" s="185"/>
      <c r="AJ26" s="185"/>
      <c r="AK26" s="185"/>
    </row>
    <row r="27" spans="1:37" x14ac:dyDescent="0.2">
      <c r="A27" s="140"/>
      <c r="D27" s="129"/>
      <c r="E27" s="129"/>
      <c r="F27" s="129"/>
      <c r="G27" s="139"/>
      <c r="U27" s="128"/>
      <c r="W27" s="185"/>
      <c r="X27" s="185"/>
      <c r="Y27" s="185"/>
      <c r="Z27" s="185"/>
      <c r="AA27" s="185"/>
      <c r="AB27" s="185"/>
      <c r="AC27" s="185"/>
      <c r="AD27" s="185"/>
      <c r="AE27" s="185"/>
      <c r="AF27" s="185"/>
      <c r="AG27" s="185"/>
      <c r="AH27" s="185"/>
      <c r="AI27" s="185"/>
      <c r="AJ27" s="185"/>
      <c r="AK27" s="185"/>
    </row>
    <row r="28" spans="1:37" ht="16" thickBot="1" x14ac:dyDescent="0.25">
      <c r="A28" s="140"/>
      <c r="B28" s="147" t="s">
        <v>112</v>
      </c>
      <c r="C28" s="129"/>
      <c r="D28" s="129"/>
      <c r="E28" s="129"/>
      <c r="F28" s="129"/>
      <c r="G28" s="139"/>
      <c r="H28" s="152"/>
      <c r="I28" s="152"/>
      <c r="J28" s="170"/>
      <c r="K28" s="152"/>
      <c r="L28" s="152"/>
      <c r="M28" s="152"/>
      <c r="N28" s="152"/>
      <c r="O28" s="152"/>
      <c r="P28" s="152"/>
      <c r="Q28" s="152"/>
      <c r="R28" s="152"/>
      <c r="S28" s="153"/>
      <c r="T28" s="152"/>
      <c r="U28" s="128"/>
      <c r="W28" s="185"/>
      <c r="X28" s="185"/>
      <c r="Y28" s="185"/>
      <c r="Z28" s="185"/>
      <c r="AA28" s="185"/>
      <c r="AB28" s="185"/>
      <c r="AC28" s="185"/>
      <c r="AD28" s="185"/>
      <c r="AE28" s="185"/>
      <c r="AF28" s="185"/>
      <c r="AG28" s="185"/>
      <c r="AH28" s="185"/>
      <c r="AI28" s="185"/>
      <c r="AJ28" s="185"/>
      <c r="AK28" s="185"/>
    </row>
    <row r="29" spans="1:37" ht="17" thickTop="1" thickBot="1" x14ac:dyDescent="0.25">
      <c r="A29" s="140"/>
      <c r="B29" s="148" t="s">
        <v>94</v>
      </c>
      <c r="C29" s="149">
        <v>80</v>
      </c>
      <c r="D29" s="129"/>
      <c r="E29" s="129"/>
      <c r="F29" s="129"/>
      <c r="G29" s="139"/>
      <c r="H29" s="155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7"/>
      <c r="U29" s="128"/>
      <c r="W29" s="185"/>
      <c r="X29" s="185"/>
      <c r="Y29" s="185"/>
      <c r="Z29" s="185"/>
      <c r="AA29" s="185"/>
      <c r="AB29" s="185"/>
      <c r="AC29" s="185"/>
      <c r="AD29" s="185"/>
      <c r="AE29" s="185"/>
      <c r="AF29" s="185"/>
      <c r="AG29" s="185"/>
      <c r="AH29" s="185"/>
      <c r="AI29" s="185"/>
      <c r="AJ29" s="185"/>
      <c r="AK29" s="185"/>
    </row>
    <row r="30" spans="1:37" ht="28" thickTop="1" thickBot="1" x14ac:dyDescent="0.35">
      <c r="A30" s="140"/>
      <c r="B30" s="148" t="s">
        <v>95</v>
      </c>
      <c r="C30" s="149">
        <v>600</v>
      </c>
      <c r="D30" s="129"/>
      <c r="E30" s="129"/>
      <c r="F30" s="129"/>
      <c r="G30" s="139"/>
      <c r="H30" s="158"/>
      <c r="I30" s="201" t="s">
        <v>80</v>
      </c>
      <c r="J30" s="202"/>
      <c r="K30" s="202"/>
      <c r="L30" s="202"/>
      <c r="M30" s="202"/>
      <c r="N30" s="202"/>
      <c r="O30" s="202"/>
      <c r="P30" s="202"/>
      <c r="Q30" s="202"/>
      <c r="R30" s="202"/>
      <c r="S30" s="203"/>
      <c r="T30" s="159"/>
      <c r="U30" s="128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</row>
    <row r="31" spans="1:37" ht="16" thickTop="1" x14ac:dyDescent="0.2">
      <c r="A31" s="140"/>
      <c r="B31" s="129"/>
      <c r="C31" s="129"/>
      <c r="D31" s="129"/>
      <c r="E31" s="129"/>
      <c r="F31" s="129"/>
      <c r="G31" s="139"/>
      <c r="H31" s="158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59"/>
      <c r="U31" s="128"/>
    </row>
    <row r="32" spans="1:37" ht="19" x14ac:dyDescent="0.25">
      <c r="A32" s="140"/>
      <c r="B32" s="147" t="s">
        <v>113</v>
      </c>
      <c r="C32" s="154"/>
      <c r="D32" s="129"/>
      <c r="E32" s="129"/>
      <c r="F32" s="129"/>
      <c r="G32" s="139"/>
      <c r="H32" s="158"/>
      <c r="I32" s="204" t="str">
        <f>'График окупаемости'!B4</f>
        <v>При инвестициях на запуск бизнеса в размере 1289800 окупаемость достигается в  5 месяце</v>
      </c>
      <c r="J32" s="205"/>
      <c r="K32" s="205"/>
      <c r="L32" s="205"/>
      <c r="M32" s="205"/>
      <c r="N32" s="205"/>
      <c r="O32" s="205"/>
      <c r="P32" s="205"/>
      <c r="Q32" s="205"/>
      <c r="R32" s="205"/>
      <c r="S32" s="206"/>
      <c r="T32" s="159"/>
      <c r="U32" s="128"/>
    </row>
    <row r="33" spans="1:21" x14ac:dyDescent="0.2">
      <c r="A33" s="140"/>
      <c r="B33" s="148" t="s">
        <v>167</v>
      </c>
      <c r="C33" s="149">
        <v>12000</v>
      </c>
      <c r="D33" s="129"/>
      <c r="E33" s="129"/>
      <c r="F33" s="129"/>
      <c r="G33" s="139"/>
      <c r="H33" s="158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59"/>
      <c r="U33" s="128"/>
    </row>
    <row r="34" spans="1:21" ht="16" x14ac:dyDescent="0.2">
      <c r="A34" s="140"/>
      <c r="B34" s="148" t="s">
        <v>96</v>
      </c>
      <c r="C34" s="166">
        <f>C29*C30</f>
        <v>48000</v>
      </c>
      <c r="D34" s="129"/>
      <c r="E34" s="129"/>
      <c r="F34" s="129"/>
      <c r="G34" s="139"/>
      <c r="H34" s="158"/>
      <c r="I34" s="209" t="s">
        <v>81</v>
      </c>
      <c r="J34" s="209"/>
      <c r="K34" s="207">
        <f>'График окупаемости'!C6</f>
        <v>7137201.0840577949</v>
      </c>
      <c r="L34" s="207"/>
      <c r="M34" s="160"/>
      <c r="N34" s="209" t="s">
        <v>82</v>
      </c>
      <c r="O34" s="209"/>
      <c r="P34" s="161">
        <f>'График окупаемости'!F6</f>
        <v>5.5335719367791869</v>
      </c>
      <c r="Q34" s="129"/>
      <c r="R34" s="162">
        <v>12</v>
      </c>
      <c r="S34" s="129"/>
      <c r="T34" s="159"/>
      <c r="U34" s="128"/>
    </row>
    <row r="35" spans="1:21" x14ac:dyDescent="0.2">
      <c r="A35" s="140"/>
      <c r="B35" s="148" t="s">
        <v>97</v>
      </c>
      <c r="C35" s="166">
        <f>C29*'Базовые параметры'!$B$8</f>
        <v>48000</v>
      </c>
      <c r="D35" s="129"/>
      <c r="E35" s="129"/>
      <c r="F35" s="129"/>
      <c r="G35" s="139"/>
      <c r="H35" s="158"/>
      <c r="I35" s="193"/>
      <c r="J35" s="193"/>
      <c r="K35" s="129"/>
      <c r="L35" s="129"/>
      <c r="M35" s="129"/>
      <c r="N35" s="129"/>
      <c r="O35" s="129"/>
      <c r="P35" s="129"/>
      <c r="Q35" s="129"/>
      <c r="R35" s="129"/>
      <c r="S35" s="129"/>
      <c r="T35" s="159"/>
      <c r="U35" s="128"/>
    </row>
    <row r="36" spans="1:21" ht="16" x14ac:dyDescent="0.2">
      <c r="A36" s="140"/>
      <c r="D36" s="129"/>
      <c r="E36" s="129"/>
      <c r="F36" s="129"/>
      <c r="G36" s="139"/>
      <c r="H36" s="158"/>
      <c r="I36" s="209"/>
      <c r="J36" s="209"/>
      <c r="K36" s="208"/>
      <c r="L36" s="208"/>
      <c r="M36" s="160"/>
      <c r="N36" s="209"/>
      <c r="O36" s="209"/>
      <c r="P36" s="161"/>
      <c r="Q36" s="129"/>
      <c r="R36" s="162"/>
      <c r="S36" s="129"/>
      <c r="T36" s="159"/>
      <c r="U36" s="128"/>
    </row>
    <row r="37" spans="1:21" ht="16" x14ac:dyDescent="0.2">
      <c r="A37" s="140"/>
      <c r="B37" s="147" t="s">
        <v>116</v>
      </c>
      <c r="C37" s="129"/>
      <c r="D37" s="129"/>
      <c r="E37" s="129"/>
      <c r="F37" s="129"/>
      <c r="G37" s="139"/>
      <c r="H37" s="158"/>
      <c r="I37" s="189"/>
      <c r="J37" s="189"/>
      <c r="K37" s="179"/>
      <c r="L37" s="179"/>
      <c r="M37" s="160"/>
      <c r="N37" s="180"/>
      <c r="O37" s="180"/>
      <c r="P37" s="161"/>
      <c r="Q37" s="129"/>
      <c r="R37" s="162"/>
      <c r="S37" s="129"/>
      <c r="T37" s="159"/>
      <c r="U37" s="128"/>
    </row>
    <row r="38" spans="1:21" x14ac:dyDescent="0.2">
      <c r="A38" s="140"/>
      <c r="B38" s="148" t="s">
        <v>114</v>
      </c>
      <c r="C38" s="149">
        <v>15000</v>
      </c>
      <c r="D38" s="129"/>
      <c r="E38" s="129"/>
      <c r="F38" s="129"/>
      <c r="G38" s="139"/>
      <c r="H38" s="158"/>
      <c r="I38" s="193"/>
      <c r="J38" s="193"/>
      <c r="K38" s="129"/>
      <c r="L38" s="129"/>
      <c r="M38" s="129"/>
      <c r="N38" s="129"/>
      <c r="O38" s="129"/>
      <c r="P38" s="129"/>
      <c r="Q38" s="129"/>
      <c r="R38" s="129"/>
      <c r="S38" s="129"/>
      <c r="T38" s="159"/>
      <c r="U38" s="128"/>
    </row>
    <row r="39" spans="1:21" ht="16" x14ac:dyDescent="0.2">
      <c r="A39" s="140"/>
      <c r="B39" s="148" t="s">
        <v>115</v>
      </c>
      <c r="C39" s="149">
        <v>6000</v>
      </c>
      <c r="D39" s="129"/>
      <c r="E39" s="129"/>
      <c r="F39" s="129"/>
      <c r="G39" s="139"/>
      <c r="H39" s="158"/>
      <c r="I39" s="209"/>
      <c r="J39" s="209"/>
      <c r="K39" s="208"/>
      <c r="L39" s="208"/>
      <c r="M39" s="160"/>
      <c r="N39" s="209"/>
      <c r="O39" s="209"/>
      <c r="P39" s="161"/>
      <c r="Q39" s="129"/>
      <c r="R39" s="162"/>
      <c r="S39" s="129"/>
      <c r="T39" s="159"/>
      <c r="U39" s="128"/>
    </row>
    <row r="40" spans="1:21" x14ac:dyDescent="0.2">
      <c r="A40" s="140"/>
      <c r="B40" s="148" t="s">
        <v>134</v>
      </c>
      <c r="C40" s="149">
        <v>0</v>
      </c>
      <c r="D40" s="129"/>
      <c r="E40" s="129"/>
      <c r="F40" s="129"/>
      <c r="G40" s="139"/>
      <c r="H40" s="158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59"/>
      <c r="U40" s="128"/>
    </row>
    <row r="41" spans="1:21" x14ac:dyDescent="0.2">
      <c r="A41" s="140"/>
      <c r="B41" s="148" t="s">
        <v>169</v>
      </c>
      <c r="C41" s="149">
        <v>2400</v>
      </c>
      <c r="D41" s="129"/>
      <c r="E41" s="129"/>
      <c r="F41" s="129"/>
      <c r="G41" s="139"/>
      <c r="H41" s="158"/>
      <c r="I41" s="129" t="s">
        <v>87</v>
      </c>
      <c r="J41" s="129"/>
      <c r="K41" s="129"/>
      <c r="L41" s="129"/>
      <c r="M41" s="129"/>
      <c r="N41" s="129">
        <v>26</v>
      </c>
      <c r="O41" s="129" t="s">
        <v>88</v>
      </c>
      <c r="P41" s="129"/>
      <c r="Q41" s="129"/>
      <c r="R41" s="129"/>
      <c r="S41" s="129"/>
      <c r="T41" s="159"/>
      <c r="U41" s="128"/>
    </row>
    <row r="42" spans="1:21" x14ac:dyDescent="0.2">
      <c r="A42" s="140"/>
      <c r="B42" s="129"/>
      <c r="C42" s="129"/>
      <c r="D42" s="129"/>
      <c r="E42" s="129"/>
      <c r="F42" s="129"/>
      <c r="G42" s="139"/>
      <c r="H42" s="158"/>
      <c r="I42" s="129"/>
      <c r="J42" s="129"/>
      <c r="K42" s="129"/>
      <c r="L42" s="129"/>
      <c r="M42" s="129"/>
      <c r="N42" s="129"/>
      <c r="O42" s="129"/>
      <c r="P42" s="129"/>
      <c r="Q42" s="129"/>
      <c r="R42" s="129"/>
      <c r="S42" s="129"/>
      <c r="T42" s="159"/>
      <c r="U42" s="128"/>
    </row>
    <row r="43" spans="1:21" x14ac:dyDescent="0.2">
      <c r="A43" s="140"/>
      <c r="B43" s="147" t="s">
        <v>111</v>
      </c>
      <c r="C43" s="129"/>
      <c r="D43" s="129"/>
      <c r="E43" s="129"/>
      <c r="F43" s="129"/>
      <c r="G43" s="139"/>
      <c r="H43" s="158"/>
      <c r="I43" s="163"/>
      <c r="J43" s="163"/>
      <c r="K43" s="163"/>
      <c r="L43" s="163"/>
      <c r="M43" s="163"/>
      <c r="N43" s="163"/>
      <c r="O43" s="163"/>
      <c r="P43" s="163"/>
      <c r="Q43" s="163"/>
      <c r="R43" s="163"/>
      <c r="S43" s="163"/>
      <c r="T43" s="159"/>
      <c r="U43" s="128"/>
    </row>
    <row r="44" spans="1:21" x14ac:dyDescent="0.2">
      <c r="A44" s="140"/>
      <c r="B44" s="164" t="s">
        <v>99</v>
      </c>
      <c r="C44" s="164" t="s">
        <v>100</v>
      </c>
      <c r="D44" s="164" t="s">
        <v>101</v>
      </c>
      <c r="E44" s="164" t="s">
        <v>102</v>
      </c>
      <c r="F44" s="129"/>
      <c r="G44" s="139"/>
      <c r="H44" s="158"/>
      <c r="I44" s="163"/>
      <c r="J44" s="163"/>
      <c r="K44" s="163"/>
      <c r="L44" s="163"/>
      <c r="M44" s="163"/>
      <c r="N44" s="163"/>
      <c r="O44" s="163"/>
      <c r="P44" s="163"/>
      <c r="Q44" s="163"/>
      <c r="R44" s="163"/>
      <c r="S44" s="163"/>
      <c r="T44" s="159"/>
      <c r="U44" s="128"/>
    </row>
    <row r="45" spans="1:21" x14ac:dyDescent="0.2">
      <c r="A45" s="140"/>
      <c r="B45" s="165" t="s">
        <v>151</v>
      </c>
      <c r="C45" s="149">
        <v>15000</v>
      </c>
      <c r="D45" s="149">
        <v>4</v>
      </c>
      <c r="E45" s="166">
        <f t="shared" ref="E45:E60" si="4">C45*D45</f>
        <v>60000</v>
      </c>
      <c r="F45" s="129"/>
      <c r="G45" s="139"/>
      <c r="H45" s="158"/>
      <c r="I45" s="163"/>
      <c r="J45" s="163"/>
      <c r="K45" s="163"/>
      <c r="L45" s="163"/>
      <c r="M45" s="163"/>
      <c r="N45" s="163"/>
      <c r="O45" s="163"/>
      <c r="P45" s="163"/>
      <c r="Q45" s="163"/>
      <c r="R45" s="163"/>
      <c r="S45" s="163"/>
      <c r="T45" s="159"/>
      <c r="U45" s="128"/>
    </row>
    <row r="46" spans="1:21" x14ac:dyDescent="0.2">
      <c r="A46" s="140"/>
      <c r="B46" s="148" t="s">
        <v>152</v>
      </c>
      <c r="C46" s="149">
        <v>6000</v>
      </c>
      <c r="D46" s="149">
        <v>3</v>
      </c>
      <c r="E46" s="166">
        <f t="shared" si="4"/>
        <v>18000</v>
      </c>
      <c r="F46" s="129"/>
      <c r="G46" s="139"/>
      <c r="H46" s="158"/>
      <c r="I46" s="163"/>
      <c r="J46" s="163"/>
      <c r="K46" s="163"/>
      <c r="L46" s="163"/>
      <c r="M46" s="163"/>
      <c r="N46" s="163"/>
      <c r="O46" s="163"/>
      <c r="P46" s="163"/>
      <c r="Q46" s="163"/>
      <c r="R46" s="163"/>
      <c r="S46" s="163"/>
      <c r="T46" s="159"/>
      <c r="U46" s="128"/>
    </row>
    <row r="47" spans="1:21" x14ac:dyDescent="0.2">
      <c r="A47" s="140"/>
      <c r="B47" s="148" t="s">
        <v>103</v>
      </c>
      <c r="C47" s="149">
        <v>2000</v>
      </c>
      <c r="D47" s="149">
        <v>3</v>
      </c>
      <c r="E47" s="166">
        <f t="shared" si="4"/>
        <v>6000</v>
      </c>
      <c r="F47" s="129"/>
      <c r="G47" s="139"/>
      <c r="H47" s="158"/>
      <c r="I47" s="163"/>
      <c r="J47" s="163"/>
      <c r="K47" s="163"/>
      <c r="L47" s="163"/>
      <c r="M47" s="163"/>
      <c r="N47" s="163"/>
      <c r="O47" s="163"/>
      <c r="P47" s="163"/>
      <c r="Q47" s="163"/>
      <c r="R47" s="163"/>
      <c r="S47" s="163"/>
      <c r="T47" s="159"/>
      <c r="U47" s="128"/>
    </row>
    <row r="48" spans="1:21" x14ac:dyDescent="0.2">
      <c r="A48" s="181"/>
      <c r="B48" s="148" t="s">
        <v>104</v>
      </c>
      <c r="C48" s="149">
        <v>4000</v>
      </c>
      <c r="D48" s="149">
        <v>1</v>
      </c>
      <c r="E48" s="166">
        <f t="shared" si="4"/>
        <v>4000</v>
      </c>
      <c r="F48" s="129"/>
      <c r="G48" s="139"/>
      <c r="H48" s="158"/>
      <c r="I48" s="163"/>
      <c r="J48" s="163"/>
      <c r="K48" s="163"/>
      <c r="L48" s="163"/>
      <c r="M48" s="163"/>
      <c r="N48" s="163"/>
      <c r="O48" s="163"/>
      <c r="P48" s="163"/>
      <c r="Q48" s="163"/>
      <c r="R48" s="163"/>
      <c r="S48" s="163"/>
      <c r="T48" s="159"/>
      <c r="U48" s="128"/>
    </row>
    <row r="49" spans="1:21" x14ac:dyDescent="0.2">
      <c r="A49" s="140"/>
      <c r="B49" s="148" t="s">
        <v>105</v>
      </c>
      <c r="C49" s="149">
        <v>8000</v>
      </c>
      <c r="D49" s="149">
        <v>1</v>
      </c>
      <c r="E49" s="166">
        <f t="shared" si="4"/>
        <v>8000</v>
      </c>
      <c r="F49" s="129"/>
      <c r="G49" s="139"/>
      <c r="H49" s="158"/>
      <c r="I49" s="163"/>
      <c r="J49" s="163"/>
      <c r="K49" s="163"/>
      <c r="L49" s="163"/>
      <c r="M49" s="163"/>
      <c r="N49" s="163"/>
      <c r="O49" s="163"/>
      <c r="P49" s="163"/>
      <c r="Q49" s="163"/>
      <c r="R49" s="163"/>
      <c r="S49" s="163"/>
      <c r="T49" s="159"/>
      <c r="U49" s="128"/>
    </row>
    <row r="50" spans="1:21" x14ac:dyDescent="0.2">
      <c r="A50" s="140"/>
      <c r="B50" s="148" t="s">
        <v>106</v>
      </c>
      <c r="C50" s="149">
        <v>8000</v>
      </c>
      <c r="D50" s="149">
        <v>1</v>
      </c>
      <c r="E50" s="166">
        <f t="shared" si="4"/>
        <v>8000</v>
      </c>
      <c r="F50" s="129"/>
      <c r="G50" s="139"/>
      <c r="H50" s="158"/>
      <c r="I50" s="163"/>
      <c r="J50" s="163"/>
      <c r="K50" s="163"/>
      <c r="L50" s="163"/>
      <c r="M50" s="163"/>
      <c r="N50" s="163"/>
      <c r="O50" s="163"/>
      <c r="P50" s="163"/>
      <c r="Q50" s="163"/>
      <c r="R50" s="163"/>
      <c r="S50" s="163"/>
      <c r="T50" s="159"/>
      <c r="U50" s="128"/>
    </row>
    <row r="51" spans="1:21" x14ac:dyDescent="0.2">
      <c r="A51" s="140"/>
      <c r="B51" s="148" t="s">
        <v>109</v>
      </c>
      <c r="C51" s="149">
        <v>2500</v>
      </c>
      <c r="D51" s="149">
        <v>1</v>
      </c>
      <c r="E51" s="166">
        <f t="shared" si="4"/>
        <v>2500</v>
      </c>
      <c r="F51" s="129"/>
      <c r="G51" s="139"/>
      <c r="H51" s="158"/>
      <c r="I51" s="163"/>
      <c r="J51" s="163"/>
      <c r="K51" s="163"/>
      <c r="L51" s="163"/>
      <c r="M51" s="163"/>
      <c r="N51" s="163"/>
      <c r="O51" s="163"/>
      <c r="P51" s="163"/>
      <c r="Q51" s="163"/>
      <c r="R51" s="163"/>
      <c r="S51" s="163"/>
      <c r="T51" s="159"/>
      <c r="U51" s="128"/>
    </row>
    <row r="52" spans="1:21" x14ac:dyDescent="0.2">
      <c r="A52" s="140"/>
      <c r="B52" s="148" t="s">
        <v>107</v>
      </c>
      <c r="C52" s="149">
        <v>1500</v>
      </c>
      <c r="D52" s="149">
        <v>1</v>
      </c>
      <c r="E52" s="166">
        <f t="shared" si="4"/>
        <v>1500</v>
      </c>
      <c r="F52" s="129"/>
      <c r="G52" s="139"/>
      <c r="H52" s="158"/>
      <c r="I52" s="163"/>
      <c r="J52" s="163"/>
      <c r="K52" s="163"/>
      <c r="L52" s="163"/>
      <c r="M52" s="163"/>
      <c r="N52" s="163"/>
      <c r="O52" s="163"/>
      <c r="P52" s="163"/>
      <c r="Q52" s="163"/>
      <c r="R52" s="163"/>
      <c r="S52" s="163"/>
      <c r="T52" s="159"/>
      <c r="U52" s="128"/>
    </row>
    <row r="53" spans="1:21" x14ac:dyDescent="0.2">
      <c r="A53" s="140"/>
      <c r="B53" s="148" t="s">
        <v>108</v>
      </c>
      <c r="C53" s="149">
        <v>500</v>
      </c>
      <c r="D53" s="149">
        <v>1</v>
      </c>
      <c r="E53" s="166">
        <f t="shared" si="4"/>
        <v>500</v>
      </c>
      <c r="F53" s="129"/>
      <c r="G53" s="139"/>
      <c r="H53" s="158"/>
      <c r="I53" s="163"/>
      <c r="J53" s="163"/>
      <c r="K53" s="163"/>
      <c r="L53" s="163"/>
      <c r="M53" s="163"/>
      <c r="N53" s="163"/>
      <c r="O53" s="163"/>
      <c r="P53" s="163"/>
      <c r="Q53" s="163"/>
      <c r="R53" s="163"/>
      <c r="S53" s="163"/>
      <c r="T53" s="159"/>
      <c r="U53" s="128"/>
    </row>
    <row r="54" spans="1:21" ht="16" thickBot="1" x14ac:dyDescent="0.25">
      <c r="A54" s="140"/>
      <c r="B54" s="148" t="s">
        <v>110</v>
      </c>
      <c r="C54" s="149">
        <v>300</v>
      </c>
      <c r="D54" s="149">
        <v>15</v>
      </c>
      <c r="E54" s="166">
        <f t="shared" si="4"/>
        <v>4500</v>
      </c>
      <c r="F54" s="129"/>
      <c r="G54" s="139"/>
      <c r="H54" s="158"/>
      <c r="I54" s="129"/>
      <c r="J54" s="129"/>
      <c r="K54" s="129"/>
      <c r="L54" s="129"/>
      <c r="M54" s="129"/>
      <c r="N54" s="129"/>
      <c r="O54" s="129"/>
      <c r="P54" s="129"/>
      <c r="Q54" s="129"/>
      <c r="R54" s="129"/>
      <c r="S54" s="129"/>
      <c r="T54" s="159"/>
      <c r="U54" s="128"/>
    </row>
    <row r="55" spans="1:21" ht="16" thickTop="1" x14ac:dyDescent="0.2">
      <c r="A55" s="167"/>
      <c r="B55" s="148" t="s">
        <v>153</v>
      </c>
      <c r="C55" s="149">
        <v>18750</v>
      </c>
      <c r="D55" s="149">
        <v>1</v>
      </c>
      <c r="E55" s="166">
        <f t="shared" si="4"/>
        <v>18750</v>
      </c>
      <c r="F55" s="129"/>
      <c r="G55" s="191"/>
      <c r="H55" s="168"/>
      <c r="I55" s="168"/>
      <c r="J55" s="168"/>
      <c r="K55" s="168"/>
      <c r="L55" s="168"/>
      <c r="M55" s="168"/>
      <c r="N55" s="168"/>
      <c r="O55" s="168"/>
      <c r="P55" s="168"/>
      <c r="Q55" s="168"/>
      <c r="R55" s="168"/>
      <c r="S55" s="168"/>
      <c r="T55" s="168"/>
      <c r="U55" s="169"/>
    </row>
    <row r="56" spans="1:21" x14ac:dyDescent="0.2">
      <c r="B56" s="148" t="s">
        <v>128</v>
      </c>
      <c r="C56" s="149">
        <v>10250</v>
      </c>
      <c r="D56" s="149">
        <v>1</v>
      </c>
      <c r="E56" s="166">
        <f t="shared" si="4"/>
        <v>10250</v>
      </c>
      <c r="F56" s="190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</row>
    <row r="57" spans="1:21" x14ac:dyDescent="0.2">
      <c r="B57" s="148" t="s">
        <v>129</v>
      </c>
      <c r="C57" s="149">
        <v>12000</v>
      </c>
      <c r="D57" s="149">
        <v>1</v>
      </c>
      <c r="E57" s="166">
        <f t="shared" si="4"/>
        <v>12000</v>
      </c>
    </row>
    <row r="58" spans="1:21" x14ac:dyDescent="0.2">
      <c r="B58" s="148" t="s">
        <v>130</v>
      </c>
      <c r="C58" s="149">
        <v>1500</v>
      </c>
      <c r="D58" s="149">
        <v>1</v>
      </c>
      <c r="E58" s="166">
        <f t="shared" si="4"/>
        <v>1500</v>
      </c>
    </row>
    <row r="59" spans="1:21" x14ac:dyDescent="0.2">
      <c r="B59" s="148" t="s">
        <v>131</v>
      </c>
      <c r="C59" s="149">
        <v>500</v>
      </c>
      <c r="D59" s="149">
        <v>4</v>
      </c>
      <c r="E59" s="166">
        <f t="shared" si="4"/>
        <v>2000</v>
      </c>
    </row>
    <row r="60" spans="1:21" x14ac:dyDescent="0.2">
      <c r="B60" s="148" t="s">
        <v>132</v>
      </c>
      <c r="C60" s="149">
        <v>300</v>
      </c>
      <c r="D60" s="149">
        <v>3</v>
      </c>
      <c r="E60" s="166">
        <f t="shared" si="4"/>
        <v>900</v>
      </c>
    </row>
    <row r="61" spans="1:21" x14ac:dyDescent="0.2">
      <c r="B61" s="148" t="s">
        <v>133</v>
      </c>
      <c r="C61" s="182"/>
      <c r="D61" s="182"/>
      <c r="E61" s="182">
        <f>SUM(E45:E60)</f>
        <v>158400</v>
      </c>
    </row>
  </sheetData>
  <sheetProtection formatColumns="0" formatRows="0"/>
  <mergeCells count="12">
    <mergeCell ref="K39:L39"/>
    <mergeCell ref="I34:J34"/>
    <mergeCell ref="I36:J36"/>
    <mergeCell ref="I39:J39"/>
    <mergeCell ref="N34:O34"/>
    <mergeCell ref="N36:O36"/>
    <mergeCell ref="N39:O39"/>
    <mergeCell ref="B1:T8"/>
    <mergeCell ref="I30:S30"/>
    <mergeCell ref="I32:S32"/>
    <mergeCell ref="K34:L34"/>
    <mergeCell ref="K36:L36"/>
  </mergeCells>
  <pageMargins left="0.7" right="0.7" top="0.75" bottom="0.75" header="0.3" footer="0.3"/>
  <pageSetup orientation="portrait" horizontalDpi="4294967294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Лист3!$B$3:$B$14</xm:f>
          </x14:formula1>
          <xm:sqref>C18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17"/>
  <sheetViews>
    <sheetView workbookViewId="0">
      <selection activeCell="B3" sqref="B3"/>
    </sheetView>
  </sheetViews>
  <sheetFormatPr baseColWidth="10" defaultColWidth="8.83203125" defaultRowHeight="15" x14ac:dyDescent="0.2"/>
  <sheetData>
    <row r="3" spans="2:2" x14ac:dyDescent="0.2">
      <c r="B3" t="s">
        <v>136</v>
      </c>
    </row>
    <row r="4" spans="2:2" x14ac:dyDescent="0.2">
      <c r="B4" t="s">
        <v>137</v>
      </c>
    </row>
    <row r="5" spans="2:2" x14ac:dyDescent="0.2">
      <c r="B5" s="123" t="s">
        <v>138</v>
      </c>
    </row>
    <row r="6" spans="2:2" x14ac:dyDescent="0.2">
      <c r="B6" s="123" t="s">
        <v>139</v>
      </c>
    </row>
    <row r="7" spans="2:2" x14ac:dyDescent="0.2">
      <c r="B7" s="123" t="s">
        <v>140</v>
      </c>
    </row>
    <row r="8" spans="2:2" x14ac:dyDescent="0.2">
      <c r="B8" s="123" t="s">
        <v>141</v>
      </c>
    </row>
    <row r="9" spans="2:2" x14ac:dyDescent="0.2">
      <c r="B9" s="123" t="s">
        <v>142</v>
      </c>
    </row>
    <row r="10" spans="2:2" x14ac:dyDescent="0.2">
      <c r="B10" s="123" t="s">
        <v>143</v>
      </c>
    </row>
    <row r="11" spans="2:2" x14ac:dyDescent="0.2">
      <c r="B11" s="123" t="s">
        <v>144</v>
      </c>
    </row>
    <row r="12" spans="2:2" x14ac:dyDescent="0.2">
      <c r="B12" s="123" t="s">
        <v>145</v>
      </c>
    </row>
    <row r="13" spans="2:2" x14ac:dyDescent="0.2">
      <c r="B13" s="123" t="s">
        <v>146</v>
      </c>
    </row>
    <row r="14" spans="2:2" x14ac:dyDescent="0.2">
      <c r="B14" s="123" t="s">
        <v>147</v>
      </c>
    </row>
    <row r="15" spans="2:2" x14ac:dyDescent="0.2">
      <c r="B15" s="123"/>
    </row>
    <row r="16" spans="2:2" x14ac:dyDescent="0.2">
      <c r="B16" s="123"/>
    </row>
    <row r="17" spans="2:2" x14ac:dyDescent="0.2">
      <c r="B17" s="123"/>
    </row>
  </sheetData>
  <dataValidations count="1">
    <dataValidation type="list" allowBlank="1" showInputMessage="1" showErrorMessage="1" sqref="B3:B14">
      <formula1>$B$3:$B$14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 enableFormatConditionsCalculation="0">
    <tabColor rgb="FFFFC000"/>
  </sheetPr>
  <dimension ref="A1:C51"/>
  <sheetViews>
    <sheetView topLeftCell="A13" workbookViewId="0">
      <selection activeCell="C29" sqref="C29"/>
    </sheetView>
  </sheetViews>
  <sheetFormatPr baseColWidth="10" defaultColWidth="0" defaultRowHeight="15" x14ac:dyDescent="0.2"/>
  <cols>
    <col min="1" max="1" width="63.33203125" customWidth="1"/>
    <col min="2" max="2" width="17.1640625" style="2" customWidth="1"/>
    <col min="3" max="3" width="11.83203125" customWidth="1"/>
    <col min="4" max="16384" width="9.1640625" hidden="1"/>
  </cols>
  <sheetData>
    <row r="1" spans="1:3" ht="19" x14ac:dyDescent="0.25">
      <c r="A1" s="210" t="s">
        <v>77</v>
      </c>
      <c r="B1" s="210"/>
      <c r="C1" s="210"/>
    </row>
    <row r="2" spans="1:3" s="123" customFormat="1" x14ac:dyDescent="0.2">
      <c r="A2" s="63" t="s">
        <v>157</v>
      </c>
      <c r="B2" s="64"/>
    </row>
    <row r="3" spans="1:3" s="123" customFormat="1" x14ac:dyDescent="0.2">
      <c r="A3" s="123" t="s">
        <v>158</v>
      </c>
      <c r="B3" s="55">
        <v>0.3</v>
      </c>
    </row>
    <row r="4" spans="1:3" s="123" customFormat="1" x14ac:dyDescent="0.2">
      <c r="B4" s="2"/>
    </row>
    <row r="5" spans="1:3" ht="26.25" customHeight="1" x14ac:dyDescent="0.2">
      <c r="A5" s="63" t="s">
        <v>57</v>
      </c>
      <c r="B5" s="249"/>
    </row>
    <row r="6" spans="1:3" ht="24" customHeight="1" x14ac:dyDescent="0.2">
      <c r="A6" s="56" t="s">
        <v>51</v>
      </c>
      <c r="B6" s="247">
        <f>'Расчёт окупаемости'!C29</f>
        <v>80</v>
      </c>
    </row>
    <row r="7" spans="1:3" ht="18" customHeight="1" x14ac:dyDescent="0.2">
      <c r="A7" s="56" t="s">
        <v>54</v>
      </c>
      <c r="B7" s="247">
        <f>'Расчёт окупаемости'!C30</f>
        <v>600</v>
      </c>
    </row>
    <row r="8" spans="1:3" x14ac:dyDescent="0.2">
      <c r="A8" s="56" t="s">
        <v>98</v>
      </c>
      <c r="B8" s="247">
        <v>600</v>
      </c>
    </row>
    <row r="9" spans="1:3" ht="13.5" customHeight="1" x14ac:dyDescent="0.2">
      <c r="A9" s="56"/>
      <c r="B9" s="247"/>
    </row>
    <row r="10" spans="1:3" x14ac:dyDescent="0.2">
      <c r="A10" s="63" t="s">
        <v>5</v>
      </c>
      <c r="B10" s="249"/>
    </row>
    <row r="11" spans="1:3" x14ac:dyDescent="0.2">
      <c r="A11" s="51" t="s">
        <v>11</v>
      </c>
      <c r="B11" s="250">
        <f>B6*B7</f>
        <v>48000</v>
      </c>
    </row>
    <row r="12" spans="1:3" x14ac:dyDescent="0.2">
      <c r="A12" s="51" t="s">
        <v>12</v>
      </c>
      <c r="B12" s="250">
        <v>5000</v>
      </c>
    </row>
    <row r="13" spans="1:3" x14ac:dyDescent="0.2">
      <c r="A13" s="51" t="s">
        <v>13</v>
      </c>
      <c r="B13" s="250">
        <v>2000</v>
      </c>
    </row>
    <row r="14" spans="1:3" x14ac:dyDescent="0.2">
      <c r="A14" s="51" t="s">
        <v>14</v>
      </c>
      <c r="B14" s="250">
        <v>10000</v>
      </c>
    </row>
    <row r="15" spans="1:3" x14ac:dyDescent="0.2">
      <c r="A15" s="51" t="s">
        <v>47</v>
      </c>
      <c r="B15" s="251">
        <v>0</v>
      </c>
    </row>
    <row r="16" spans="1:3" x14ac:dyDescent="0.2">
      <c r="A16" s="63" t="s">
        <v>6</v>
      </c>
      <c r="B16" s="249"/>
    </row>
    <row r="17" spans="1:2" x14ac:dyDescent="0.2">
      <c r="A17" s="57" t="s">
        <v>46</v>
      </c>
      <c r="B17" s="252">
        <v>0.15</v>
      </c>
    </row>
    <row r="18" spans="1:2" x14ac:dyDescent="0.2">
      <c r="A18" s="57" t="s">
        <v>45</v>
      </c>
      <c r="B18" s="252">
        <v>0.3</v>
      </c>
    </row>
    <row r="19" spans="1:2" x14ac:dyDescent="0.2">
      <c r="A19" s="57" t="s">
        <v>75</v>
      </c>
      <c r="B19" s="252">
        <v>5.273387473444727E-3</v>
      </c>
    </row>
    <row r="20" spans="1:2" x14ac:dyDescent="0.2">
      <c r="A20" s="63" t="s">
        <v>41</v>
      </c>
      <c r="B20" s="249"/>
    </row>
    <row r="21" spans="1:2" x14ac:dyDescent="0.2">
      <c r="A21" s="56" t="s">
        <v>90</v>
      </c>
      <c r="B21" s="247">
        <v>50000</v>
      </c>
    </row>
    <row r="22" spans="1:2" x14ac:dyDescent="0.2">
      <c r="A22" s="56" t="s">
        <v>66</v>
      </c>
      <c r="B22" s="253">
        <v>2.5000000000000001E-2</v>
      </c>
    </row>
    <row r="23" spans="1:2" x14ac:dyDescent="0.2">
      <c r="B23" s="247"/>
    </row>
    <row r="24" spans="1:2" x14ac:dyDescent="0.2">
      <c r="A24" s="63" t="s">
        <v>4</v>
      </c>
      <c r="B24" s="249"/>
    </row>
    <row r="25" spans="1:2" x14ac:dyDescent="0.2">
      <c r="A25" t="s">
        <v>161</v>
      </c>
      <c r="B25" s="247">
        <v>8000</v>
      </c>
    </row>
    <row r="26" spans="1:2" x14ac:dyDescent="0.2">
      <c r="A26" s="56" t="s">
        <v>163</v>
      </c>
      <c r="B26" s="248">
        <v>0.37</v>
      </c>
    </row>
    <row r="27" spans="1:2" x14ac:dyDescent="0.2">
      <c r="A27" s="39" t="s">
        <v>52</v>
      </c>
      <c r="B27" s="247">
        <v>8000</v>
      </c>
    </row>
    <row r="28" spans="1:2" x14ac:dyDescent="0.2">
      <c r="A28" t="s">
        <v>162</v>
      </c>
      <c r="B28" s="247">
        <v>8000</v>
      </c>
    </row>
    <row r="29" spans="1:2" x14ac:dyDescent="0.2">
      <c r="A29" t="s">
        <v>53</v>
      </c>
      <c r="B29" s="247">
        <v>8000</v>
      </c>
    </row>
    <row r="31" spans="1:2" x14ac:dyDescent="0.2">
      <c r="A31" s="65" t="s">
        <v>65</v>
      </c>
      <c r="B31" s="66"/>
    </row>
    <row r="32" spans="1:2" x14ac:dyDescent="0.2">
      <c r="A32" t="s">
        <v>43</v>
      </c>
      <c r="B32" s="61">
        <v>0.25</v>
      </c>
    </row>
    <row r="33" spans="1:3" x14ac:dyDescent="0.2">
      <c r="A33" s="46" t="s">
        <v>55</v>
      </c>
    </row>
    <row r="34" spans="1:3" x14ac:dyDescent="0.2">
      <c r="A34" s="57" t="s">
        <v>7</v>
      </c>
      <c r="B34" s="58">
        <v>340000</v>
      </c>
      <c r="C34" s="199"/>
    </row>
    <row r="35" spans="1:3" x14ac:dyDescent="0.2">
      <c r="A35" s="57" t="s">
        <v>8</v>
      </c>
      <c r="B35" s="58">
        <v>500000</v>
      </c>
      <c r="C35" s="199"/>
    </row>
    <row r="36" spans="1:3" x14ac:dyDescent="0.2">
      <c r="A36" s="46" t="s">
        <v>9</v>
      </c>
      <c r="B36" s="246"/>
    </row>
    <row r="37" spans="1:3" x14ac:dyDescent="0.2">
      <c r="A37" s="57" t="s">
        <v>7</v>
      </c>
      <c r="B37" s="58">
        <v>2</v>
      </c>
    </row>
    <row r="38" spans="1:3" x14ac:dyDescent="0.2">
      <c r="A38" s="57" t="s">
        <v>8</v>
      </c>
      <c r="B38" s="58">
        <v>3</v>
      </c>
    </row>
    <row r="39" spans="1:3" x14ac:dyDescent="0.2">
      <c r="A39" s="60" t="s">
        <v>56</v>
      </c>
      <c r="B39" s="246"/>
    </row>
    <row r="40" spans="1:3" x14ac:dyDescent="0.2">
      <c r="A40" s="57" t="s">
        <v>1</v>
      </c>
      <c r="B40" s="59">
        <v>0.8</v>
      </c>
    </row>
    <row r="41" spans="1:3" x14ac:dyDescent="0.2">
      <c r="A41" s="57" t="s">
        <v>2</v>
      </c>
      <c r="B41" s="59">
        <v>0.2</v>
      </c>
    </row>
    <row r="42" spans="1:3" x14ac:dyDescent="0.2">
      <c r="A42" s="57" t="s">
        <v>3</v>
      </c>
      <c r="B42" s="59">
        <v>0</v>
      </c>
    </row>
    <row r="43" spans="1:3" x14ac:dyDescent="0.2">
      <c r="B43" s="246"/>
    </row>
    <row r="44" spans="1:3" hidden="1" x14ac:dyDescent="0.2">
      <c r="A44" s="65" t="s">
        <v>58</v>
      </c>
      <c r="B44" s="254"/>
    </row>
    <row r="45" spans="1:3" hidden="1" x14ac:dyDescent="0.2">
      <c r="A45" s="51" t="s">
        <v>59</v>
      </c>
      <c r="B45" s="246">
        <v>0</v>
      </c>
    </row>
    <row r="46" spans="1:3" hidden="1" x14ac:dyDescent="0.2">
      <c r="A46" s="51" t="s">
        <v>60</v>
      </c>
      <c r="B46" s="246">
        <v>0</v>
      </c>
    </row>
    <row r="47" spans="1:3" hidden="1" x14ac:dyDescent="0.2">
      <c r="A47" s="51" t="s">
        <v>64</v>
      </c>
      <c r="B47" s="246">
        <v>0</v>
      </c>
    </row>
    <row r="48" spans="1:3" hidden="1" x14ac:dyDescent="0.2">
      <c r="A48" s="51" t="s">
        <v>63</v>
      </c>
      <c r="B48" s="255">
        <v>0</v>
      </c>
    </row>
    <row r="49" spans="1:2" hidden="1" x14ac:dyDescent="0.2">
      <c r="A49" s="51" t="s">
        <v>61</v>
      </c>
      <c r="B49" s="246">
        <v>0</v>
      </c>
    </row>
    <row r="50" spans="1:2" hidden="1" x14ac:dyDescent="0.2">
      <c r="A50" s="51" t="s">
        <v>62</v>
      </c>
      <c r="B50" s="246">
        <v>0</v>
      </c>
    </row>
    <row r="51" spans="1:2" x14ac:dyDescent="0.2">
      <c r="B51" s="246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rgb="FF00B050"/>
  </sheetPr>
  <dimension ref="A1:AK39"/>
  <sheetViews>
    <sheetView workbookViewId="0">
      <pane xSplit="1" ySplit="1" topLeftCell="B2" activePane="bottomRight" state="frozen"/>
      <selection pane="topRight" activeCell="C1" sqref="C1"/>
      <selection pane="bottomLeft" activeCell="A2" sqref="A2"/>
      <selection pane="bottomRight" activeCell="I31" sqref="I31"/>
    </sheetView>
  </sheetViews>
  <sheetFormatPr baseColWidth="10" defaultColWidth="8.83203125" defaultRowHeight="15" x14ac:dyDescent="0.2"/>
  <cols>
    <col min="1" max="1" width="43" customWidth="1"/>
    <col min="2" max="18" width="12" style="2" bestFit="1" customWidth="1"/>
    <col min="19" max="37" width="12" bestFit="1" customWidth="1"/>
  </cols>
  <sheetData>
    <row r="1" spans="1:37" x14ac:dyDescent="0.2">
      <c r="B1" s="71">
        <v>1</v>
      </c>
      <c r="C1" s="71">
        <v>2</v>
      </c>
      <c r="D1" s="71">
        <v>3</v>
      </c>
      <c r="E1" s="71">
        <v>4</v>
      </c>
      <c r="F1" s="71">
        <v>5</v>
      </c>
      <c r="G1" s="71">
        <v>6</v>
      </c>
      <c r="H1" s="71">
        <v>7</v>
      </c>
      <c r="I1" s="71">
        <v>8</v>
      </c>
      <c r="J1" s="71">
        <v>9</v>
      </c>
      <c r="K1" s="71">
        <v>10</v>
      </c>
      <c r="L1" s="71">
        <v>11</v>
      </c>
      <c r="M1" s="71">
        <v>12</v>
      </c>
      <c r="N1" s="71">
        <v>13</v>
      </c>
      <c r="O1" s="71">
        <v>14</v>
      </c>
      <c r="P1" s="71">
        <v>15</v>
      </c>
      <c r="Q1" s="71">
        <v>16</v>
      </c>
      <c r="R1" s="71">
        <v>17</v>
      </c>
      <c r="S1" s="71">
        <v>18</v>
      </c>
      <c r="T1" s="71">
        <v>19</v>
      </c>
      <c r="U1" s="71">
        <v>20</v>
      </c>
      <c r="V1" s="71">
        <v>21</v>
      </c>
      <c r="W1" s="71">
        <v>22</v>
      </c>
      <c r="X1" s="71">
        <v>23</v>
      </c>
      <c r="Y1" s="71">
        <v>24</v>
      </c>
      <c r="Z1" s="71">
        <v>25</v>
      </c>
      <c r="AA1" s="71">
        <v>26</v>
      </c>
      <c r="AB1" s="71">
        <v>27</v>
      </c>
      <c r="AC1" s="71">
        <v>28</v>
      </c>
      <c r="AD1" s="71">
        <v>29</v>
      </c>
      <c r="AE1" s="71">
        <v>30</v>
      </c>
      <c r="AF1" s="71">
        <v>31</v>
      </c>
      <c r="AG1" s="71">
        <v>32</v>
      </c>
      <c r="AH1" s="71">
        <v>33</v>
      </c>
      <c r="AI1" s="71">
        <v>34</v>
      </c>
      <c r="AJ1" s="71">
        <v>35</v>
      </c>
      <c r="AK1" s="71">
        <v>36</v>
      </c>
    </row>
    <row r="2" spans="1:37" ht="14.25" customHeight="1" x14ac:dyDescent="0.2">
      <c r="A2" s="46" t="s">
        <v>68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</row>
    <row r="3" spans="1:37" s="123" customFormat="1" hidden="1" x14ac:dyDescent="0.2">
      <c r="A3" s="46" t="s">
        <v>154</v>
      </c>
      <c r="B3" s="187">
        <f>'Расчёт окупаемости'!$C$21</f>
        <v>50</v>
      </c>
      <c r="C3" s="187">
        <f>'Расчёт окупаемости'!$C$21</f>
        <v>50</v>
      </c>
      <c r="D3" s="187">
        <f>'Расчёт окупаемости'!$C$21</f>
        <v>50</v>
      </c>
      <c r="E3" s="187">
        <f>'Расчёт окупаемости'!$C$21</f>
        <v>50</v>
      </c>
      <c r="F3" s="187">
        <f>'Расчёт окупаемости'!$C$21</f>
        <v>50</v>
      </c>
      <c r="G3" s="187">
        <f>'Расчёт окупаемости'!$C$21</f>
        <v>50</v>
      </c>
      <c r="H3" s="187">
        <f>'Расчёт окупаемости'!$C$21</f>
        <v>50</v>
      </c>
      <c r="I3" s="187">
        <f>'Расчёт окупаемости'!$C$21</f>
        <v>50</v>
      </c>
      <c r="J3" s="187">
        <f>'Расчёт окупаемости'!$C$21</f>
        <v>50</v>
      </c>
      <c r="K3" s="187">
        <f>'Расчёт окупаемости'!$C$21</f>
        <v>50</v>
      </c>
      <c r="L3" s="187">
        <f>'Расчёт окупаемости'!$C$21</f>
        <v>50</v>
      </c>
      <c r="M3" s="187">
        <f>'Расчёт окупаемости'!$C$21</f>
        <v>50</v>
      </c>
      <c r="N3" s="187">
        <f>'Расчёт окупаемости'!$C$21</f>
        <v>50</v>
      </c>
      <c r="O3" s="187">
        <f>'Расчёт окупаемости'!$C$21</f>
        <v>50</v>
      </c>
      <c r="P3" s="187">
        <f>'Расчёт окупаемости'!$C$21</f>
        <v>50</v>
      </c>
      <c r="Q3" s="187">
        <f>'Расчёт окупаемости'!$C$21</f>
        <v>50</v>
      </c>
      <c r="R3" s="187">
        <f>'Расчёт окупаемости'!$C$21</f>
        <v>50</v>
      </c>
      <c r="S3" s="187">
        <f>'Расчёт окупаемости'!$C$21</f>
        <v>50</v>
      </c>
      <c r="T3" s="187">
        <f>'Расчёт окупаемости'!$C$21</f>
        <v>50</v>
      </c>
      <c r="U3" s="187">
        <f>'Расчёт окупаемости'!$C$21</f>
        <v>50</v>
      </c>
      <c r="V3" s="187">
        <f>'Расчёт окупаемости'!$C$21</f>
        <v>50</v>
      </c>
      <c r="W3" s="187">
        <f>'Расчёт окупаемости'!$C$21</f>
        <v>50</v>
      </c>
      <c r="X3" s="187">
        <f>'Расчёт окупаемости'!$C$21</f>
        <v>50</v>
      </c>
      <c r="Y3" s="187">
        <f>'Расчёт окупаемости'!$C$21</f>
        <v>50</v>
      </c>
      <c r="Z3" s="187">
        <f>'Расчёт окупаемости'!$C$21</f>
        <v>50</v>
      </c>
      <c r="AA3" s="187">
        <f>'Расчёт окупаемости'!$C$21</f>
        <v>50</v>
      </c>
      <c r="AB3" s="187">
        <f>'Расчёт окупаемости'!$C$21</f>
        <v>50</v>
      </c>
      <c r="AC3" s="187">
        <f>'Расчёт окупаемости'!$C$21</f>
        <v>50</v>
      </c>
      <c r="AD3" s="187">
        <f>'Расчёт окупаемости'!$C$21</f>
        <v>50</v>
      </c>
      <c r="AE3" s="187">
        <f>'Расчёт окупаемости'!$C$21</f>
        <v>50</v>
      </c>
      <c r="AF3" s="187">
        <f>'Расчёт окупаемости'!$C$21</f>
        <v>50</v>
      </c>
      <c r="AG3" s="187">
        <f>'Расчёт окупаемости'!$C$21</f>
        <v>50</v>
      </c>
      <c r="AH3" s="187">
        <f>'Расчёт окупаемости'!$C$21</f>
        <v>50</v>
      </c>
      <c r="AI3" s="187">
        <f>'Расчёт окупаемости'!$C$21</f>
        <v>50</v>
      </c>
      <c r="AJ3" s="187">
        <f>'Расчёт окупаемости'!$C$21</f>
        <v>50</v>
      </c>
      <c r="AK3" s="187">
        <f>'Расчёт окупаемости'!$C$21</f>
        <v>50</v>
      </c>
    </row>
    <row r="4" spans="1:37" s="35" customFormat="1" x14ac:dyDescent="0.2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194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</row>
    <row r="5" spans="1:37" s="29" customFormat="1" x14ac:dyDescent="0.2">
      <c r="A5" s="27" t="s">
        <v>18</v>
      </c>
      <c r="B5" s="41">
        <f>B6+B7</f>
        <v>3</v>
      </c>
      <c r="C5" s="41">
        <f t="shared" ref="C5:R5" si="0">C6+C7</f>
        <v>4</v>
      </c>
      <c r="D5" s="41">
        <f t="shared" si="0"/>
        <v>5</v>
      </c>
      <c r="E5" s="41">
        <f t="shared" si="0"/>
        <v>6</v>
      </c>
      <c r="F5" s="41">
        <f t="shared" si="0"/>
        <v>6</v>
      </c>
      <c r="G5" s="41">
        <f t="shared" si="0"/>
        <v>7</v>
      </c>
      <c r="H5" s="41">
        <f t="shared" si="0"/>
        <v>10</v>
      </c>
      <c r="I5" s="41">
        <f t="shared" si="0"/>
        <v>10</v>
      </c>
      <c r="J5" s="41">
        <f t="shared" si="0"/>
        <v>12</v>
      </c>
      <c r="K5" s="41">
        <f t="shared" si="0"/>
        <v>12</v>
      </c>
      <c r="L5" s="41">
        <f t="shared" si="0"/>
        <v>15</v>
      </c>
      <c r="M5" s="41">
        <f>M6+M7</f>
        <v>15</v>
      </c>
      <c r="N5" s="41">
        <f t="shared" si="0"/>
        <v>15</v>
      </c>
      <c r="O5" s="41">
        <f t="shared" si="0"/>
        <v>15</v>
      </c>
      <c r="P5" s="41">
        <f t="shared" si="0"/>
        <v>15</v>
      </c>
      <c r="Q5" s="41">
        <f t="shared" si="0"/>
        <v>15</v>
      </c>
      <c r="R5" s="41">
        <f t="shared" si="0"/>
        <v>15</v>
      </c>
      <c r="S5" s="41">
        <f t="shared" ref="S5" si="1">S6+S7</f>
        <v>15</v>
      </c>
      <c r="T5" s="41">
        <f t="shared" ref="T5" si="2">T6+T7</f>
        <v>15</v>
      </c>
      <c r="U5" s="41">
        <f t="shared" ref="U5" si="3">U6+U7</f>
        <v>15</v>
      </c>
      <c r="V5" s="41">
        <f t="shared" ref="V5" si="4">V6+V7</f>
        <v>15</v>
      </c>
      <c r="W5" s="41">
        <f t="shared" ref="W5" si="5">W6+W7</f>
        <v>15</v>
      </c>
      <c r="X5" s="41">
        <f t="shared" ref="X5" si="6">X6+X7</f>
        <v>15</v>
      </c>
      <c r="Y5" s="41">
        <f t="shared" ref="Y5" si="7">Y6+Y7</f>
        <v>15</v>
      </c>
      <c r="Z5" s="41">
        <f t="shared" ref="Z5" si="8">Z6+Z7</f>
        <v>15</v>
      </c>
      <c r="AA5" s="41">
        <f t="shared" ref="AA5" si="9">AA6+AA7</f>
        <v>15</v>
      </c>
      <c r="AB5" s="41">
        <f>AB6+AB7</f>
        <v>15</v>
      </c>
      <c r="AC5" s="41">
        <f t="shared" ref="AC5" si="10">AC6+AC7</f>
        <v>15</v>
      </c>
      <c r="AD5" s="41">
        <f t="shared" ref="AD5" si="11">AD6+AD7</f>
        <v>15</v>
      </c>
      <c r="AE5" s="41">
        <f t="shared" ref="AE5" si="12">AE6+AE7</f>
        <v>15</v>
      </c>
      <c r="AF5" s="41">
        <f t="shared" ref="AF5" si="13">AF6+AF7</f>
        <v>15</v>
      </c>
      <c r="AG5" s="41">
        <f t="shared" ref="AG5" si="14">AG6+AG7</f>
        <v>15</v>
      </c>
      <c r="AH5" s="41">
        <f t="shared" ref="AH5" si="15">AH6+AH7</f>
        <v>15</v>
      </c>
      <c r="AI5" s="41">
        <f>AI6+AI7</f>
        <v>15</v>
      </c>
      <c r="AJ5" s="41">
        <f t="shared" ref="AJ5" si="16">AJ6+AJ7</f>
        <v>15</v>
      </c>
      <c r="AK5" s="41">
        <f t="shared" ref="AK5" si="17">AK6+AK7</f>
        <v>15</v>
      </c>
    </row>
    <row r="6" spans="1:37" x14ac:dyDescent="0.2">
      <c r="A6" s="3" t="s">
        <v>16</v>
      </c>
      <c r="B6" s="42">
        <v>3</v>
      </c>
      <c r="C6" s="42">
        <v>4</v>
      </c>
      <c r="D6" s="42">
        <v>5</v>
      </c>
      <c r="E6" s="42">
        <v>6</v>
      </c>
      <c r="F6" s="42">
        <v>6</v>
      </c>
      <c r="G6" s="42">
        <v>7</v>
      </c>
      <c r="H6" s="42">
        <v>10</v>
      </c>
      <c r="I6" s="42">
        <v>10</v>
      </c>
      <c r="J6" s="42">
        <v>12</v>
      </c>
      <c r="K6" s="42">
        <v>12</v>
      </c>
      <c r="L6" s="42">
        <v>15</v>
      </c>
      <c r="M6" s="42">
        <v>15</v>
      </c>
      <c r="N6" s="42">
        <v>15</v>
      </c>
      <c r="O6" s="42">
        <v>15</v>
      </c>
      <c r="P6" s="42">
        <v>15</v>
      </c>
      <c r="Q6" s="42">
        <v>15</v>
      </c>
      <c r="R6" s="42">
        <v>15</v>
      </c>
      <c r="S6" s="42">
        <v>15</v>
      </c>
      <c r="T6" s="42">
        <v>15</v>
      </c>
      <c r="U6" s="42">
        <v>15</v>
      </c>
      <c r="V6" s="42">
        <v>15</v>
      </c>
      <c r="W6" s="42">
        <v>15</v>
      </c>
      <c r="X6" s="42">
        <v>15</v>
      </c>
      <c r="Y6" s="42">
        <v>15</v>
      </c>
      <c r="Z6" s="42">
        <v>15</v>
      </c>
      <c r="AA6" s="42">
        <v>15</v>
      </c>
      <c r="AB6" s="42">
        <v>15</v>
      </c>
      <c r="AC6" s="42">
        <v>15</v>
      </c>
      <c r="AD6" s="42">
        <v>15</v>
      </c>
      <c r="AE6" s="42">
        <v>15</v>
      </c>
      <c r="AF6" s="42">
        <v>15</v>
      </c>
      <c r="AG6" s="42">
        <v>15</v>
      </c>
      <c r="AH6" s="42">
        <v>15</v>
      </c>
      <c r="AI6" s="42">
        <v>15</v>
      </c>
      <c r="AJ6" s="42">
        <v>15</v>
      </c>
      <c r="AK6" s="42">
        <v>15</v>
      </c>
    </row>
    <row r="7" spans="1:37" x14ac:dyDescent="0.2">
      <c r="A7" s="3" t="s">
        <v>17</v>
      </c>
      <c r="B7" s="42">
        <v>0</v>
      </c>
      <c r="C7" s="42">
        <v>0</v>
      </c>
      <c r="D7" s="42">
        <v>0</v>
      </c>
      <c r="E7" s="42">
        <v>0</v>
      </c>
      <c r="F7" s="42">
        <v>0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2">
        <v>0</v>
      </c>
      <c r="O7" s="42">
        <v>0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0</v>
      </c>
      <c r="X7" s="42">
        <v>0</v>
      </c>
      <c r="Y7" s="42">
        <v>0</v>
      </c>
      <c r="Z7" s="42">
        <v>0</v>
      </c>
      <c r="AA7" s="42">
        <v>0</v>
      </c>
      <c r="AB7" s="42">
        <v>0</v>
      </c>
      <c r="AC7" s="42">
        <v>0</v>
      </c>
      <c r="AD7" s="42">
        <v>0</v>
      </c>
      <c r="AE7" s="42">
        <v>0</v>
      </c>
      <c r="AF7" s="42">
        <v>0</v>
      </c>
      <c r="AG7" s="42">
        <v>0</v>
      </c>
      <c r="AH7" s="42">
        <v>0</v>
      </c>
      <c r="AI7" s="42">
        <v>0</v>
      </c>
      <c r="AJ7" s="42">
        <v>0</v>
      </c>
      <c r="AK7" s="42">
        <v>0</v>
      </c>
    </row>
    <row r="8" spans="1:37" s="35" customFormat="1" x14ac:dyDescent="0.2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</row>
    <row r="9" spans="1:37" x14ac:dyDescent="0.2">
      <c r="A9" s="33" t="s">
        <v>33</v>
      </c>
      <c r="B9" s="74">
        <f>B10+B11</f>
        <v>3</v>
      </c>
      <c r="C9" s="74">
        <f t="shared" ref="C9:R9" si="18">C10+C11</f>
        <v>7</v>
      </c>
      <c r="D9" s="74">
        <f t="shared" si="18"/>
        <v>9</v>
      </c>
      <c r="E9" s="74">
        <f t="shared" si="18"/>
        <v>11</v>
      </c>
      <c r="F9" s="74">
        <f t="shared" si="18"/>
        <v>12</v>
      </c>
      <c r="G9" s="74">
        <f t="shared" si="18"/>
        <v>13</v>
      </c>
      <c r="H9" s="74">
        <f t="shared" si="18"/>
        <v>17</v>
      </c>
      <c r="I9" s="74">
        <f t="shared" si="18"/>
        <v>20</v>
      </c>
      <c r="J9" s="74">
        <f t="shared" si="18"/>
        <v>22</v>
      </c>
      <c r="K9" s="74">
        <f t="shared" si="18"/>
        <v>24</v>
      </c>
      <c r="L9" s="74">
        <f t="shared" si="18"/>
        <v>27</v>
      </c>
      <c r="M9" s="74">
        <f t="shared" si="18"/>
        <v>30</v>
      </c>
      <c r="N9" s="74">
        <f t="shared" si="18"/>
        <v>30</v>
      </c>
      <c r="O9" s="74">
        <f t="shared" si="18"/>
        <v>30</v>
      </c>
      <c r="P9" s="74">
        <f t="shared" si="18"/>
        <v>30</v>
      </c>
      <c r="Q9" s="74">
        <f t="shared" si="18"/>
        <v>30</v>
      </c>
      <c r="R9" s="74">
        <f t="shared" si="18"/>
        <v>30</v>
      </c>
      <c r="S9" s="74">
        <f t="shared" ref="S9" si="19">S10+S11</f>
        <v>30</v>
      </c>
      <c r="T9" s="74">
        <f t="shared" ref="T9" si="20">T10+T11</f>
        <v>30</v>
      </c>
      <c r="U9" s="74">
        <f t="shared" ref="U9" si="21">U10+U11</f>
        <v>30</v>
      </c>
      <c r="V9" s="74">
        <f t="shared" ref="V9" si="22">V10+V11</f>
        <v>30</v>
      </c>
      <c r="W9" s="74">
        <f t="shared" ref="W9" si="23">W10+W11</f>
        <v>30</v>
      </c>
      <c r="X9" s="74">
        <f t="shared" ref="X9" si="24">X10+X11</f>
        <v>30</v>
      </c>
      <c r="Y9" s="74">
        <f t="shared" ref="Y9" si="25">Y10+Y11</f>
        <v>30</v>
      </c>
      <c r="Z9" s="74">
        <f t="shared" ref="Z9" si="26">Z10+Z11</f>
        <v>30</v>
      </c>
      <c r="AA9" s="74">
        <f t="shared" ref="AA9" si="27">AA10+AA11</f>
        <v>30</v>
      </c>
      <c r="AB9" s="74">
        <f t="shared" ref="AB9" si="28">AB10+AB11</f>
        <v>30</v>
      </c>
      <c r="AC9" s="74">
        <f t="shared" ref="AC9" si="29">AC10+AC11</f>
        <v>30</v>
      </c>
      <c r="AD9" s="74">
        <f t="shared" ref="AD9" si="30">AD10+AD11</f>
        <v>30</v>
      </c>
      <c r="AE9" s="74">
        <f t="shared" ref="AE9" si="31">AE10+AE11</f>
        <v>30</v>
      </c>
      <c r="AF9" s="74">
        <f t="shared" ref="AF9" si="32">AF10+AF11</f>
        <v>30</v>
      </c>
      <c r="AG9" s="74">
        <f t="shared" ref="AG9" si="33">AG10+AG11</f>
        <v>30</v>
      </c>
      <c r="AH9" s="74">
        <f t="shared" ref="AH9" si="34">AH10+AH11</f>
        <v>30</v>
      </c>
      <c r="AI9" s="74">
        <f t="shared" ref="AI9" si="35">AI10+AI11</f>
        <v>30</v>
      </c>
      <c r="AJ9" s="74">
        <f t="shared" ref="AJ9" si="36">AJ10+AJ11</f>
        <v>30</v>
      </c>
      <c r="AK9" s="74">
        <f t="shared" ref="AK9" si="37">AK10+AK11</f>
        <v>30</v>
      </c>
    </row>
    <row r="10" spans="1:37" x14ac:dyDescent="0.2">
      <c r="A10" s="38" t="s">
        <v>35</v>
      </c>
      <c r="B10" s="75">
        <f>B12</f>
        <v>3</v>
      </c>
      <c r="C10" s="75">
        <f t="shared" ref="C10:R10" si="38">C12</f>
        <v>7</v>
      </c>
      <c r="D10" s="75">
        <f t="shared" si="38"/>
        <v>9</v>
      </c>
      <c r="E10" s="75">
        <f t="shared" si="38"/>
        <v>11</v>
      </c>
      <c r="F10" s="75">
        <f t="shared" si="38"/>
        <v>12</v>
      </c>
      <c r="G10" s="75">
        <f t="shared" si="38"/>
        <v>13</v>
      </c>
      <c r="H10" s="75">
        <f t="shared" si="38"/>
        <v>17</v>
      </c>
      <c r="I10" s="75">
        <f t="shared" si="38"/>
        <v>20</v>
      </c>
      <c r="J10" s="75">
        <f t="shared" si="38"/>
        <v>22</v>
      </c>
      <c r="K10" s="75">
        <f t="shared" si="38"/>
        <v>24</v>
      </c>
      <c r="L10" s="75">
        <f t="shared" si="38"/>
        <v>27</v>
      </c>
      <c r="M10" s="75">
        <f t="shared" si="38"/>
        <v>30</v>
      </c>
      <c r="N10" s="75">
        <f t="shared" si="38"/>
        <v>30</v>
      </c>
      <c r="O10" s="75">
        <f t="shared" si="38"/>
        <v>30</v>
      </c>
      <c r="P10" s="75">
        <f t="shared" si="38"/>
        <v>30</v>
      </c>
      <c r="Q10" s="75">
        <f t="shared" si="38"/>
        <v>30</v>
      </c>
      <c r="R10" s="75">
        <f t="shared" si="38"/>
        <v>30</v>
      </c>
      <c r="S10" s="75">
        <f t="shared" ref="S10:AK10" si="39">S12</f>
        <v>30</v>
      </c>
      <c r="T10" s="75">
        <f t="shared" si="39"/>
        <v>30</v>
      </c>
      <c r="U10" s="75">
        <f t="shared" si="39"/>
        <v>30</v>
      </c>
      <c r="V10" s="75">
        <f t="shared" si="39"/>
        <v>30</v>
      </c>
      <c r="W10" s="75">
        <f t="shared" si="39"/>
        <v>30</v>
      </c>
      <c r="X10" s="75">
        <f t="shared" si="39"/>
        <v>30</v>
      </c>
      <c r="Y10" s="75">
        <f t="shared" si="39"/>
        <v>30</v>
      </c>
      <c r="Z10" s="75">
        <f t="shared" si="39"/>
        <v>30</v>
      </c>
      <c r="AA10" s="75">
        <f t="shared" si="39"/>
        <v>30</v>
      </c>
      <c r="AB10" s="75">
        <f t="shared" si="39"/>
        <v>30</v>
      </c>
      <c r="AC10" s="75">
        <f t="shared" si="39"/>
        <v>30</v>
      </c>
      <c r="AD10" s="75">
        <f t="shared" si="39"/>
        <v>30</v>
      </c>
      <c r="AE10" s="75">
        <f t="shared" si="39"/>
        <v>30</v>
      </c>
      <c r="AF10" s="75">
        <f t="shared" si="39"/>
        <v>30</v>
      </c>
      <c r="AG10" s="75">
        <f t="shared" si="39"/>
        <v>30</v>
      </c>
      <c r="AH10" s="75">
        <f t="shared" si="39"/>
        <v>30</v>
      </c>
      <c r="AI10" s="75">
        <f t="shared" si="39"/>
        <v>30</v>
      </c>
      <c r="AJ10" s="75">
        <f t="shared" si="39"/>
        <v>30</v>
      </c>
      <c r="AK10" s="75">
        <f t="shared" si="39"/>
        <v>30</v>
      </c>
    </row>
    <row r="11" spans="1:37" x14ac:dyDescent="0.2">
      <c r="A11" s="38" t="s">
        <v>36</v>
      </c>
      <c r="B11" s="75">
        <f>B15</f>
        <v>0</v>
      </c>
      <c r="C11" s="75">
        <f t="shared" ref="C11:R11" si="40">C15</f>
        <v>0</v>
      </c>
      <c r="D11" s="75">
        <f t="shared" si="40"/>
        <v>0</v>
      </c>
      <c r="E11" s="75">
        <f t="shared" si="40"/>
        <v>0</v>
      </c>
      <c r="F11" s="75">
        <f t="shared" si="40"/>
        <v>0</v>
      </c>
      <c r="G11" s="75">
        <f t="shared" si="40"/>
        <v>0</v>
      </c>
      <c r="H11" s="75">
        <f t="shared" si="40"/>
        <v>0</v>
      </c>
      <c r="I11" s="75">
        <f t="shared" si="40"/>
        <v>0</v>
      </c>
      <c r="J11" s="75">
        <f t="shared" si="40"/>
        <v>0</v>
      </c>
      <c r="K11" s="75">
        <f t="shared" si="40"/>
        <v>0</v>
      </c>
      <c r="L11" s="75">
        <f t="shared" si="40"/>
        <v>0</v>
      </c>
      <c r="M11" s="75">
        <f t="shared" si="40"/>
        <v>0</v>
      </c>
      <c r="N11" s="75">
        <f t="shared" si="40"/>
        <v>0</v>
      </c>
      <c r="O11" s="75">
        <f t="shared" si="40"/>
        <v>0</v>
      </c>
      <c r="P11" s="75">
        <f t="shared" si="40"/>
        <v>0</v>
      </c>
      <c r="Q11" s="75">
        <f t="shared" si="40"/>
        <v>0</v>
      </c>
      <c r="R11" s="75">
        <f t="shared" si="40"/>
        <v>0</v>
      </c>
      <c r="S11" s="75">
        <f t="shared" ref="S11:AK11" si="41">S15</f>
        <v>0</v>
      </c>
      <c r="T11" s="75">
        <f t="shared" si="41"/>
        <v>0</v>
      </c>
      <c r="U11" s="75">
        <f t="shared" si="41"/>
        <v>0</v>
      </c>
      <c r="V11" s="75">
        <f t="shared" si="41"/>
        <v>0</v>
      </c>
      <c r="W11" s="75">
        <f t="shared" si="41"/>
        <v>0</v>
      </c>
      <c r="X11" s="75">
        <f t="shared" si="41"/>
        <v>0</v>
      </c>
      <c r="Y11" s="75">
        <f t="shared" si="41"/>
        <v>0</v>
      </c>
      <c r="Z11" s="75">
        <f t="shared" si="41"/>
        <v>0</v>
      </c>
      <c r="AA11" s="75">
        <f t="shared" si="41"/>
        <v>0</v>
      </c>
      <c r="AB11" s="75">
        <f t="shared" si="41"/>
        <v>0</v>
      </c>
      <c r="AC11" s="75">
        <f t="shared" si="41"/>
        <v>0</v>
      </c>
      <c r="AD11" s="75">
        <f t="shared" si="41"/>
        <v>0</v>
      </c>
      <c r="AE11" s="75">
        <f t="shared" si="41"/>
        <v>0</v>
      </c>
      <c r="AF11" s="75">
        <f t="shared" si="41"/>
        <v>0</v>
      </c>
      <c r="AG11" s="75">
        <f t="shared" si="41"/>
        <v>0</v>
      </c>
      <c r="AH11" s="75">
        <f t="shared" si="41"/>
        <v>0</v>
      </c>
      <c r="AI11" s="75">
        <f t="shared" si="41"/>
        <v>0</v>
      </c>
      <c r="AJ11" s="75">
        <f t="shared" si="41"/>
        <v>0</v>
      </c>
      <c r="AK11" s="75">
        <f t="shared" si="41"/>
        <v>0</v>
      </c>
    </row>
    <row r="12" spans="1:37" s="1" customFormat="1" x14ac:dyDescent="0.2">
      <c r="A12" s="31" t="s">
        <v>16</v>
      </c>
      <c r="B12" s="76">
        <f>SUM(B13:B14)</f>
        <v>3</v>
      </c>
      <c r="C12" s="76">
        <f t="shared" ref="C12:R12" si="42">SUM(C13:C14)</f>
        <v>7</v>
      </c>
      <c r="D12" s="76">
        <f t="shared" si="42"/>
        <v>9</v>
      </c>
      <c r="E12" s="76">
        <f t="shared" si="42"/>
        <v>11</v>
      </c>
      <c r="F12" s="76">
        <f t="shared" si="42"/>
        <v>12</v>
      </c>
      <c r="G12" s="76">
        <f t="shared" si="42"/>
        <v>13</v>
      </c>
      <c r="H12" s="76">
        <f t="shared" si="42"/>
        <v>17</v>
      </c>
      <c r="I12" s="76">
        <f t="shared" si="42"/>
        <v>20</v>
      </c>
      <c r="J12" s="76">
        <f t="shared" si="42"/>
        <v>22</v>
      </c>
      <c r="K12" s="76">
        <f t="shared" si="42"/>
        <v>24</v>
      </c>
      <c r="L12" s="76">
        <f t="shared" si="42"/>
        <v>27</v>
      </c>
      <c r="M12" s="76">
        <f t="shared" si="42"/>
        <v>30</v>
      </c>
      <c r="N12" s="76">
        <f t="shared" si="42"/>
        <v>30</v>
      </c>
      <c r="O12" s="76">
        <f t="shared" si="42"/>
        <v>30</v>
      </c>
      <c r="P12" s="76">
        <f t="shared" si="42"/>
        <v>30</v>
      </c>
      <c r="Q12" s="76">
        <f t="shared" si="42"/>
        <v>30</v>
      </c>
      <c r="R12" s="76">
        <f t="shared" si="42"/>
        <v>30</v>
      </c>
      <c r="S12" s="76">
        <f t="shared" ref="S12:AK12" si="43">SUM(S13:S14)</f>
        <v>30</v>
      </c>
      <c r="T12" s="76">
        <f t="shared" si="43"/>
        <v>30</v>
      </c>
      <c r="U12" s="76">
        <f t="shared" si="43"/>
        <v>30</v>
      </c>
      <c r="V12" s="76">
        <f t="shared" si="43"/>
        <v>30</v>
      </c>
      <c r="W12" s="76">
        <f t="shared" si="43"/>
        <v>30</v>
      </c>
      <c r="X12" s="76">
        <f t="shared" si="43"/>
        <v>30</v>
      </c>
      <c r="Y12" s="76">
        <f t="shared" si="43"/>
        <v>30</v>
      </c>
      <c r="Z12" s="76">
        <f t="shared" si="43"/>
        <v>30</v>
      </c>
      <c r="AA12" s="76">
        <f t="shared" si="43"/>
        <v>30</v>
      </c>
      <c r="AB12" s="76">
        <f t="shared" si="43"/>
        <v>30</v>
      </c>
      <c r="AC12" s="76">
        <f t="shared" si="43"/>
        <v>30</v>
      </c>
      <c r="AD12" s="76">
        <f t="shared" si="43"/>
        <v>30</v>
      </c>
      <c r="AE12" s="76">
        <f t="shared" si="43"/>
        <v>30</v>
      </c>
      <c r="AF12" s="76">
        <f t="shared" si="43"/>
        <v>30</v>
      </c>
      <c r="AG12" s="76">
        <f t="shared" si="43"/>
        <v>30</v>
      </c>
      <c r="AH12" s="76">
        <f t="shared" si="43"/>
        <v>30</v>
      </c>
      <c r="AI12" s="76">
        <f t="shared" si="43"/>
        <v>30</v>
      </c>
      <c r="AJ12" s="76">
        <f t="shared" si="43"/>
        <v>30</v>
      </c>
      <c r="AK12" s="76">
        <f t="shared" si="43"/>
        <v>30</v>
      </c>
    </row>
    <row r="13" spans="1:37" x14ac:dyDescent="0.2">
      <c r="A13" s="32" t="s">
        <v>19</v>
      </c>
      <c r="B13" s="42">
        <f t="shared" ref="B13:R13" si="44">B6</f>
        <v>3</v>
      </c>
      <c r="C13" s="42">
        <f t="shared" si="44"/>
        <v>4</v>
      </c>
      <c r="D13" s="42">
        <f t="shared" si="44"/>
        <v>5</v>
      </c>
      <c r="E13" s="42">
        <f t="shared" si="44"/>
        <v>6</v>
      </c>
      <c r="F13" s="42">
        <f t="shared" si="44"/>
        <v>6</v>
      </c>
      <c r="G13" s="42">
        <f t="shared" si="44"/>
        <v>7</v>
      </c>
      <c r="H13" s="42">
        <f t="shared" si="44"/>
        <v>10</v>
      </c>
      <c r="I13" s="42">
        <f t="shared" si="44"/>
        <v>10</v>
      </c>
      <c r="J13" s="42">
        <f t="shared" si="44"/>
        <v>12</v>
      </c>
      <c r="K13" s="42">
        <f t="shared" si="44"/>
        <v>12</v>
      </c>
      <c r="L13" s="42">
        <f t="shared" si="44"/>
        <v>15</v>
      </c>
      <c r="M13" s="42">
        <f t="shared" si="44"/>
        <v>15</v>
      </c>
      <c r="N13" s="42">
        <f t="shared" si="44"/>
        <v>15</v>
      </c>
      <c r="O13" s="42">
        <f t="shared" si="44"/>
        <v>15</v>
      </c>
      <c r="P13" s="42">
        <f t="shared" si="44"/>
        <v>15</v>
      </c>
      <c r="Q13" s="42">
        <f t="shared" si="44"/>
        <v>15</v>
      </c>
      <c r="R13" s="42">
        <f t="shared" si="44"/>
        <v>15</v>
      </c>
      <c r="S13" s="42">
        <f t="shared" ref="S13:AK13" si="45">S6</f>
        <v>15</v>
      </c>
      <c r="T13" s="42">
        <f t="shared" si="45"/>
        <v>15</v>
      </c>
      <c r="U13" s="42">
        <f t="shared" si="45"/>
        <v>15</v>
      </c>
      <c r="V13" s="42">
        <f t="shared" si="45"/>
        <v>15</v>
      </c>
      <c r="W13" s="42">
        <f t="shared" si="45"/>
        <v>15</v>
      </c>
      <c r="X13" s="42">
        <f t="shared" si="45"/>
        <v>15</v>
      </c>
      <c r="Y13" s="42">
        <f t="shared" si="45"/>
        <v>15</v>
      </c>
      <c r="Z13" s="42">
        <f t="shared" si="45"/>
        <v>15</v>
      </c>
      <c r="AA13" s="42">
        <f t="shared" si="45"/>
        <v>15</v>
      </c>
      <c r="AB13" s="42">
        <f t="shared" si="45"/>
        <v>15</v>
      </c>
      <c r="AC13" s="42">
        <f t="shared" si="45"/>
        <v>15</v>
      </c>
      <c r="AD13" s="42">
        <f t="shared" si="45"/>
        <v>15</v>
      </c>
      <c r="AE13" s="42">
        <f t="shared" si="45"/>
        <v>15</v>
      </c>
      <c r="AF13" s="42">
        <f t="shared" si="45"/>
        <v>15</v>
      </c>
      <c r="AG13" s="42">
        <f t="shared" si="45"/>
        <v>15</v>
      </c>
      <c r="AH13" s="42">
        <f t="shared" si="45"/>
        <v>15</v>
      </c>
      <c r="AI13" s="42">
        <f t="shared" si="45"/>
        <v>15</v>
      </c>
      <c r="AJ13" s="42">
        <f t="shared" si="45"/>
        <v>15</v>
      </c>
      <c r="AK13" s="42">
        <f t="shared" si="45"/>
        <v>15</v>
      </c>
    </row>
    <row r="14" spans="1:37" x14ac:dyDescent="0.2">
      <c r="A14" s="32" t="s">
        <v>20</v>
      </c>
      <c r="B14" s="42"/>
      <c r="C14" s="42">
        <f t="shared" ref="C14:R14" si="46">B6</f>
        <v>3</v>
      </c>
      <c r="D14" s="42">
        <f t="shared" si="46"/>
        <v>4</v>
      </c>
      <c r="E14" s="42">
        <f t="shared" si="46"/>
        <v>5</v>
      </c>
      <c r="F14" s="42">
        <f t="shared" si="46"/>
        <v>6</v>
      </c>
      <c r="G14" s="42">
        <f t="shared" si="46"/>
        <v>6</v>
      </c>
      <c r="H14" s="42">
        <f t="shared" si="46"/>
        <v>7</v>
      </c>
      <c r="I14" s="42">
        <f t="shared" si="46"/>
        <v>10</v>
      </c>
      <c r="J14" s="42">
        <f t="shared" si="46"/>
        <v>10</v>
      </c>
      <c r="K14" s="42">
        <f t="shared" si="46"/>
        <v>12</v>
      </c>
      <c r="L14" s="42">
        <f t="shared" si="46"/>
        <v>12</v>
      </c>
      <c r="M14" s="42">
        <f t="shared" si="46"/>
        <v>15</v>
      </c>
      <c r="N14" s="42">
        <f t="shared" si="46"/>
        <v>15</v>
      </c>
      <c r="O14" s="42">
        <f t="shared" si="46"/>
        <v>15</v>
      </c>
      <c r="P14" s="42">
        <f t="shared" si="46"/>
        <v>15</v>
      </c>
      <c r="Q14" s="42">
        <f t="shared" si="46"/>
        <v>15</v>
      </c>
      <c r="R14" s="42">
        <f t="shared" si="46"/>
        <v>15</v>
      </c>
      <c r="S14" s="42">
        <f t="shared" ref="S14:AK14" si="47">R6</f>
        <v>15</v>
      </c>
      <c r="T14" s="42">
        <f t="shared" si="47"/>
        <v>15</v>
      </c>
      <c r="U14" s="42">
        <f t="shared" si="47"/>
        <v>15</v>
      </c>
      <c r="V14" s="42">
        <f t="shared" si="47"/>
        <v>15</v>
      </c>
      <c r="W14" s="42">
        <f t="shared" si="47"/>
        <v>15</v>
      </c>
      <c r="X14" s="42">
        <f t="shared" si="47"/>
        <v>15</v>
      </c>
      <c r="Y14" s="42">
        <f t="shared" si="47"/>
        <v>15</v>
      </c>
      <c r="Z14" s="42">
        <f t="shared" si="47"/>
        <v>15</v>
      </c>
      <c r="AA14" s="42">
        <f t="shared" si="47"/>
        <v>15</v>
      </c>
      <c r="AB14" s="42">
        <f t="shared" si="47"/>
        <v>15</v>
      </c>
      <c r="AC14" s="42">
        <f t="shared" si="47"/>
        <v>15</v>
      </c>
      <c r="AD14" s="42">
        <f t="shared" si="47"/>
        <v>15</v>
      </c>
      <c r="AE14" s="42">
        <f t="shared" si="47"/>
        <v>15</v>
      </c>
      <c r="AF14" s="42">
        <f t="shared" si="47"/>
        <v>15</v>
      </c>
      <c r="AG14" s="42">
        <f t="shared" si="47"/>
        <v>15</v>
      </c>
      <c r="AH14" s="42">
        <f t="shared" si="47"/>
        <v>15</v>
      </c>
      <c r="AI14" s="42">
        <f t="shared" si="47"/>
        <v>15</v>
      </c>
      <c r="AJ14" s="42">
        <f t="shared" si="47"/>
        <v>15</v>
      </c>
      <c r="AK14" s="42">
        <f t="shared" si="47"/>
        <v>15</v>
      </c>
    </row>
    <row r="15" spans="1:37" s="1" customFormat="1" x14ac:dyDescent="0.2">
      <c r="A15" s="31" t="s">
        <v>17</v>
      </c>
      <c r="B15" s="76">
        <f>SUM(B16:B18)</f>
        <v>0</v>
      </c>
      <c r="C15" s="76">
        <f t="shared" ref="C15:R15" si="48">SUM(C16:C18)</f>
        <v>0</v>
      </c>
      <c r="D15" s="76">
        <f t="shared" si="48"/>
        <v>0</v>
      </c>
      <c r="E15" s="76">
        <f t="shared" si="48"/>
        <v>0</v>
      </c>
      <c r="F15" s="76">
        <f t="shared" si="48"/>
        <v>0</v>
      </c>
      <c r="G15" s="76">
        <f t="shared" si="48"/>
        <v>0</v>
      </c>
      <c r="H15" s="76">
        <f t="shared" si="48"/>
        <v>0</v>
      </c>
      <c r="I15" s="76">
        <f t="shared" si="48"/>
        <v>0</v>
      </c>
      <c r="J15" s="76">
        <f t="shared" si="48"/>
        <v>0</v>
      </c>
      <c r="K15" s="76">
        <f t="shared" si="48"/>
        <v>0</v>
      </c>
      <c r="L15" s="76">
        <f t="shared" si="48"/>
        <v>0</v>
      </c>
      <c r="M15" s="76">
        <f t="shared" si="48"/>
        <v>0</v>
      </c>
      <c r="N15" s="76">
        <f t="shared" si="48"/>
        <v>0</v>
      </c>
      <c r="O15" s="76">
        <f t="shared" si="48"/>
        <v>0</v>
      </c>
      <c r="P15" s="76">
        <f t="shared" si="48"/>
        <v>0</v>
      </c>
      <c r="Q15" s="76">
        <f t="shared" si="48"/>
        <v>0</v>
      </c>
      <c r="R15" s="76">
        <f t="shared" si="48"/>
        <v>0</v>
      </c>
      <c r="S15" s="76">
        <f t="shared" ref="S15:AK15" si="49">SUM(S16:S18)</f>
        <v>0</v>
      </c>
      <c r="T15" s="76">
        <f t="shared" si="49"/>
        <v>0</v>
      </c>
      <c r="U15" s="76">
        <f t="shared" si="49"/>
        <v>0</v>
      </c>
      <c r="V15" s="76">
        <f t="shared" si="49"/>
        <v>0</v>
      </c>
      <c r="W15" s="76">
        <f t="shared" si="49"/>
        <v>0</v>
      </c>
      <c r="X15" s="76">
        <f t="shared" si="49"/>
        <v>0</v>
      </c>
      <c r="Y15" s="76">
        <f t="shared" si="49"/>
        <v>0</v>
      </c>
      <c r="Z15" s="76">
        <f t="shared" si="49"/>
        <v>0</v>
      </c>
      <c r="AA15" s="76">
        <f t="shared" si="49"/>
        <v>0</v>
      </c>
      <c r="AB15" s="76">
        <f t="shared" si="49"/>
        <v>0</v>
      </c>
      <c r="AC15" s="76">
        <f t="shared" si="49"/>
        <v>0</v>
      </c>
      <c r="AD15" s="76">
        <f t="shared" si="49"/>
        <v>0</v>
      </c>
      <c r="AE15" s="76">
        <f t="shared" si="49"/>
        <v>0</v>
      </c>
      <c r="AF15" s="76">
        <f t="shared" si="49"/>
        <v>0</v>
      </c>
      <c r="AG15" s="76">
        <f t="shared" si="49"/>
        <v>0</v>
      </c>
      <c r="AH15" s="76">
        <f t="shared" si="49"/>
        <v>0</v>
      </c>
      <c r="AI15" s="76">
        <f t="shared" si="49"/>
        <v>0</v>
      </c>
      <c r="AJ15" s="76">
        <f t="shared" si="49"/>
        <v>0</v>
      </c>
      <c r="AK15" s="76">
        <f t="shared" si="49"/>
        <v>0</v>
      </c>
    </row>
    <row r="16" spans="1:37" x14ac:dyDescent="0.2">
      <c r="A16" s="32" t="s">
        <v>19</v>
      </c>
      <c r="B16" s="42">
        <f t="shared" ref="B16:R16" si="50">B7</f>
        <v>0</v>
      </c>
      <c r="C16" s="42">
        <f t="shared" si="50"/>
        <v>0</v>
      </c>
      <c r="D16" s="42">
        <f t="shared" si="50"/>
        <v>0</v>
      </c>
      <c r="E16" s="42">
        <f t="shared" si="50"/>
        <v>0</v>
      </c>
      <c r="F16" s="42">
        <f t="shared" si="50"/>
        <v>0</v>
      </c>
      <c r="G16" s="42">
        <f t="shared" si="50"/>
        <v>0</v>
      </c>
      <c r="H16" s="42">
        <f t="shared" si="50"/>
        <v>0</v>
      </c>
      <c r="I16" s="42">
        <f t="shared" si="50"/>
        <v>0</v>
      </c>
      <c r="J16" s="42">
        <f t="shared" si="50"/>
        <v>0</v>
      </c>
      <c r="K16" s="42">
        <f t="shared" si="50"/>
        <v>0</v>
      </c>
      <c r="L16" s="42">
        <f t="shared" si="50"/>
        <v>0</v>
      </c>
      <c r="M16" s="42">
        <f t="shared" si="50"/>
        <v>0</v>
      </c>
      <c r="N16" s="42">
        <f t="shared" si="50"/>
        <v>0</v>
      </c>
      <c r="O16" s="42">
        <f t="shared" si="50"/>
        <v>0</v>
      </c>
      <c r="P16" s="42">
        <f t="shared" si="50"/>
        <v>0</v>
      </c>
      <c r="Q16" s="42">
        <f t="shared" si="50"/>
        <v>0</v>
      </c>
      <c r="R16" s="42">
        <f t="shared" si="50"/>
        <v>0</v>
      </c>
      <c r="S16" s="42">
        <f t="shared" ref="S16:AK16" si="51">S7</f>
        <v>0</v>
      </c>
      <c r="T16" s="42">
        <f t="shared" si="51"/>
        <v>0</v>
      </c>
      <c r="U16" s="42">
        <f t="shared" si="51"/>
        <v>0</v>
      </c>
      <c r="V16" s="42">
        <f t="shared" si="51"/>
        <v>0</v>
      </c>
      <c r="W16" s="42">
        <f t="shared" si="51"/>
        <v>0</v>
      </c>
      <c r="X16" s="42">
        <f t="shared" si="51"/>
        <v>0</v>
      </c>
      <c r="Y16" s="42">
        <f t="shared" si="51"/>
        <v>0</v>
      </c>
      <c r="Z16" s="42">
        <f t="shared" si="51"/>
        <v>0</v>
      </c>
      <c r="AA16" s="42">
        <f t="shared" si="51"/>
        <v>0</v>
      </c>
      <c r="AB16" s="42">
        <f t="shared" si="51"/>
        <v>0</v>
      </c>
      <c r="AC16" s="42">
        <f t="shared" si="51"/>
        <v>0</v>
      </c>
      <c r="AD16" s="42">
        <f t="shared" si="51"/>
        <v>0</v>
      </c>
      <c r="AE16" s="42">
        <f t="shared" si="51"/>
        <v>0</v>
      </c>
      <c r="AF16" s="42">
        <f t="shared" si="51"/>
        <v>0</v>
      </c>
      <c r="AG16" s="42">
        <f t="shared" si="51"/>
        <v>0</v>
      </c>
      <c r="AH16" s="42">
        <f t="shared" si="51"/>
        <v>0</v>
      </c>
      <c r="AI16" s="42">
        <f t="shared" si="51"/>
        <v>0</v>
      </c>
      <c r="AJ16" s="42">
        <f t="shared" si="51"/>
        <v>0</v>
      </c>
      <c r="AK16" s="42">
        <f t="shared" si="51"/>
        <v>0</v>
      </c>
    </row>
    <row r="17" spans="1:37" x14ac:dyDescent="0.2">
      <c r="A17" s="32" t="s">
        <v>20</v>
      </c>
      <c r="B17" s="42"/>
      <c r="C17" s="42">
        <f t="shared" ref="C17:R17" si="52">B7</f>
        <v>0</v>
      </c>
      <c r="D17" s="42">
        <f t="shared" si="52"/>
        <v>0</v>
      </c>
      <c r="E17" s="42">
        <f t="shared" si="52"/>
        <v>0</v>
      </c>
      <c r="F17" s="42">
        <f t="shared" si="52"/>
        <v>0</v>
      </c>
      <c r="G17" s="42">
        <f t="shared" si="52"/>
        <v>0</v>
      </c>
      <c r="H17" s="42">
        <f t="shared" si="52"/>
        <v>0</v>
      </c>
      <c r="I17" s="42">
        <f t="shared" si="52"/>
        <v>0</v>
      </c>
      <c r="J17" s="42">
        <f t="shared" si="52"/>
        <v>0</v>
      </c>
      <c r="K17" s="42">
        <f t="shared" si="52"/>
        <v>0</v>
      </c>
      <c r="L17" s="42">
        <f t="shared" si="52"/>
        <v>0</v>
      </c>
      <c r="M17" s="42">
        <f t="shared" si="52"/>
        <v>0</v>
      </c>
      <c r="N17" s="42">
        <f t="shared" si="52"/>
        <v>0</v>
      </c>
      <c r="O17" s="42">
        <f t="shared" si="52"/>
        <v>0</v>
      </c>
      <c r="P17" s="42">
        <f t="shared" si="52"/>
        <v>0</v>
      </c>
      <c r="Q17" s="42">
        <f t="shared" si="52"/>
        <v>0</v>
      </c>
      <c r="R17" s="42">
        <f t="shared" si="52"/>
        <v>0</v>
      </c>
      <c r="S17" s="42">
        <f t="shared" ref="S17:AK17" si="53">R7</f>
        <v>0</v>
      </c>
      <c r="T17" s="42">
        <f t="shared" si="53"/>
        <v>0</v>
      </c>
      <c r="U17" s="42">
        <f t="shared" si="53"/>
        <v>0</v>
      </c>
      <c r="V17" s="42">
        <f t="shared" si="53"/>
        <v>0</v>
      </c>
      <c r="W17" s="42">
        <f t="shared" si="53"/>
        <v>0</v>
      </c>
      <c r="X17" s="42">
        <f t="shared" si="53"/>
        <v>0</v>
      </c>
      <c r="Y17" s="42">
        <f t="shared" si="53"/>
        <v>0</v>
      </c>
      <c r="Z17" s="42">
        <f t="shared" si="53"/>
        <v>0</v>
      </c>
      <c r="AA17" s="42">
        <f t="shared" si="53"/>
        <v>0</v>
      </c>
      <c r="AB17" s="42">
        <f t="shared" si="53"/>
        <v>0</v>
      </c>
      <c r="AC17" s="42">
        <f t="shared" si="53"/>
        <v>0</v>
      </c>
      <c r="AD17" s="42">
        <f t="shared" si="53"/>
        <v>0</v>
      </c>
      <c r="AE17" s="42">
        <f t="shared" si="53"/>
        <v>0</v>
      </c>
      <c r="AF17" s="42">
        <f t="shared" si="53"/>
        <v>0</v>
      </c>
      <c r="AG17" s="42">
        <f t="shared" si="53"/>
        <v>0</v>
      </c>
      <c r="AH17" s="42">
        <f t="shared" si="53"/>
        <v>0</v>
      </c>
      <c r="AI17" s="42">
        <f t="shared" si="53"/>
        <v>0</v>
      </c>
      <c r="AJ17" s="42">
        <f t="shared" si="53"/>
        <v>0</v>
      </c>
      <c r="AK17" s="42">
        <f t="shared" si="53"/>
        <v>0</v>
      </c>
    </row>
    <row r="18" spans="1:37" x14ac:dyDescent="0.2">
      <c r="A18" s="32" t="s">
        <v>21</v>
      </c>
      <c r="B18" s="42"/>
      <c r="C18" s="42"/>
      <c r="D18" s="42">
        <f t="shared" ref="D18:R18" si="54">B7</f>
        <v>0</v>
      </c>
      <c r="E18" s="42">
        <f t="shared" si="54"/>
        <v>0</v>
      </c>
      <c r="F18" s="42">
        <f t="shared" si="54"/>
        <v>0</v>
      </c>
      <c r="G18" s="42">
        <f t="shared" si="54"/>
        <v>0</v>
      </c>
      <c r="H18" s="42">
        <f t="shared" si="54"/>
        <v>0</v>
      </c>
      <c r="I18" s="42">
        <f t="shared" si="54"/>
        <v>0</v>
      </c>
      <c r="J18" s="42">
        <f t="shared" si="54"/>
        <v>0</v>
      </c>
      <c r="K18" s="42">
        <f t="shared" si="54"/>
        <v>0</v>
      </c>
      <c r="L18" s="42">
        <f t="shared" si="54"/>
        <v>0</v>
      </c>
      <c r="M18" s="42">
        <f t="shared" si="54"/>
        <v>0</v>
      </c>
      <c r="N18" s="42">
        <f t="shared" si="54"/>
        <v>0</v>
      </c>
      <c r="O18" s="42">
        <f t="shared" si="54"/>
        <v>0</v>
      </c>
      <c r="P18" s="42">
        <f t="shared" si="54"/>
        <v>0</v>
      </c>
      <c r="Q18" s="42">
        <f t="shared" si="54"/>
        <v>0</v>
      </c>
      <c r="R18" s="42">
        <f t="shared" si="54"/>
        <v>0</v>
      </c>
      <c r="S18" s="42">
        <f t="shared" ref="S18:AK18" si="55">Q7</f>
        <v>0</v>
      </c>
      <c r="T18" s="42">
        <f t="shared" si="55"/>
        <v>0</v>
      </c>
      <c r="U18" s="42">
        <f t="shared" si="55"/>
        <v>0</v>
      </c>
      <c r="V18" s="42">
        <f t="shared" si="55"/>
        <v>0</v>
      </c>
      <c r="W18" s="42">
        <f t="shared" si="55"/>
        <v>0</v>
      </c>
      <c r="X18" s="42">
        <f t="shared" si="55"/>
        <v>0</v>
      </c>
      <c r="Y18" s="42">
        <f t="shared" si="55"/>
        <v>0</v>
      </c>
      <c r="Z18" s="42">
        <f t="shared" si="55"/>
        <v>0</v>
      </c>
      <c r="AA18" s="42">
        <f t="shared" si="55"/>
        <v>0</v>
      </c>
      <c r="AB18" s="42">
        <f t="shared" si="55"/>
        <v>0</v>
      </c>
      <c r="AC18" s="42">
        <f t="shared" si="55"/>
        <v>0</v>
      </c>
      <c r="AD18" s="42">
        <f t="shared" si="55"/>
        <v>0</v>
      </c>
      <c r="AE18" s="42">
        <f t="shared" si="55"/>
        <v>0</v>
      </c>
      <c r="AF18" s="42">
        <f t="shared" si="55"/>
        <v>0</v>
      </c>
      <c r="AG18" s="42">
        <f t="shared" si="55"/>
        <v>0</v>
      </c>
      <c r="AH18" s="42">
        <f t="shared" si="55"/>
        <v>0</v>
      </c>
      <c r="AI18" s="42">
        <f t="shared" si="55"/>
        <v>0</v>
      </c>
      <c r="AJ18" s="42">
        <f t="shared" si="55"/>
        <v>0</v>
      </c>
      <c r="AK18" s="42">
        <f t="shared" si="55"/>
        <v>0</v>
      </c>
    </row>
    <row r="19" spans="1:37" s="35" customFormat="1" x14ac:dyDescent="0.2"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</row>
    <row r="20" spans="1:37" s="35" customFormat="1" x14ac:dyDescent="0.2"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</row>
    <row r="21" spans="1:37" x14ac:dyDescent="0.2">
      <c r="A21" s="26" t="s">
        <v>34</v>
      </c>
      <c r="B21" s="77">
        <f>B22+B23</f>
        <v>816000</v>
      </c>
      <c r="C21" s="77">
        <f t="shared" ref="C21:R21" si="56">C22+C23</f>
        <v>1292000</v>
      </c>
      <c r="D21" s="77">
        <f>D22+D23</f>
        <v>1632000</v>
      </c>
      <c r="E21" s="77">
        <f t="shared" si="56"/>
        <v>1972000</v>
      </c>
      <c r="F21" s="77">
        <f t="shared" si="56"/>
        <v>2040000</v>
      </c>
      <c r="G21" s="77">
        <f t="shared" si="56"/>
        <v>2312000</v>
      </c>
      <c r="H21" s="77">
        <f t="shared" si="56"/>
        <v>3196000</v>
      </c>
      <c r="I21" s="77">
        <f t="shared" si="56"/>
        <v>3400000</v>
      </c>
      <c r="J21" s="77">
        <f t="shared" si="56"/>
        <v>3944000</v>
      </c>
      <c r="K21" s="77">
        <f t="shared" si="56"/>
        <v>4080000</v>
      </c>
      <c r="L21" s="77">
        <f t="shared" si="56"/>
        <v>4896000</v>
      </c>
      <c r="M21" s="77">
        <f t="shared" si="56"/>
        <v>5100000</v>
      </c>
      <c r="N21" s="77">
        <f t="shared" si="56"/>
        <v>5100000</v>
      </c>
      <c r="O21" s="77">
        <f t="shared" si="56"/>
        <v>5100000</v>
      </c>
      <c r="P21" s="77">
        <f t="shared" si="56"/>
        <v>5100000</v>
      </c>
      <c r="Q21" s="77">
        <f t="shared" si="56"/>
        <v>5100000</v>
      </c>
      <c r="R21" s="77">
        <f t="shared" si="56"/>
        <v>5100000</v>
      </c>
      <c r="S21" s="77">
        <f t="shared" ref="S21:AK21" si="57">S22+S23</f>
        <v>5100000</v>
      </c>
      <c r="T21" s="77">
        <f t="shared" si="57"/>
        <v>5100000</v>
      </c>
      <c r="U21" s="77">
        <f t="shared" si="57"/>
        <v>5100000</v>
      </c>
      <c r="V21" s="77">
        <f t="shared" si="57"/>
        <v>5100000</v>
      </c>
      <c r="W21" s="77">
        <f t="shared" si="57"/>
        <v>5100000</v>
      </c>
      <c r="X21" s="77">
        <f t="shared" si="57"/>
        <v>5100000</v>
      </c>
      <c r="Y21" s="77">
        <f t="shared" si="57"/>
        <v>5100000</v>
      </c>
      <c r="Z21" s="77">
        <f t="shared" si="57"/>
        <v>5100000</v>
      </c>
      <c r="AA21" s="77">
        <f t="shared" si="57"/>
        <v>5100000</v>
      </c>
      <c r="AB21" s="77">
        <f t="shared" si="57"/>
        <v>5100000</v>
      </c>
      <c r="AC21" s="77">
        <f t="shared" si="57"/>
        <v>5100000</v>
      </c>
      <c r="AD21" s="77">
        <f t="shared" si="57"/>
        <v>5100000</v>
      </c>
      <c r="AE21" s="77">
        <f t="shared" si="57"/>
        <v>5100000</v>
      </c>
      <c r="AF21" s="77">
        <f t="shared" si="57"/>
        <v>5100000</v>
      </c>
      <c r="AG21" s="77">
        <f t="shared" si="57"/>
        <v>5100000</v>
      </c>
      <c r="AH21" s="77">
        <f t="shared" si="57"/>
        <v>5100000</v>
      </c>
      <c r="AI21" s="77">
        <f t="shared" si="57"/>
        <v>5100000</v>
      </c>
      <c r="AJ21" s="77">
        <f t="shared" si="57"/>
        <v>5100000</v>
      </c>
      <c r="AK21" s="77">
        <f t="shared" si="57"/>
        <v>5100000</v>
      </c>
    </row>
    <row r="22" spans="1:37" x14ac:dyDescent="0.2">
      <c r="A22" s="3" t="s">
        <v>16</v>
      </c>
      <c r="B22" s="42">
        <f>B26</f>
        <v>816000</v>
      </c>
      <c r="C22" s="42">
        <f t="shared" ref="C22:R22" si="58">C26</f>
        <v>1292000</v>
      </c>
      <c r="D22" s="42">
        <f t="shared" si="58"/>
        <v>1632000</v>
      </c>
      <c r="E22" s="42">
        <f t="shared" si="58"/>
        <v>1972000</v>
      </c>
      <c r="F22" s="42">
        <f t="shared" si="58"/>
        <v>2040000</v>
      </c>
      <c r="G22" s="42">
        <f t="shared" si="58"/>
        <v>2312000</v>
      </c>
      <c r="H22" s="42">
        <f t="shared" si="58"/>
        <v>3196000</v>
      </c>
      <c r="I22" s="42">
        <f t="shared" si="58"/>
        <v>3400000</v>
      </c>
      <c r="J22" s="42">
        <f t="shared" si="58"/>
        <v>3944000</v>
      </c>
      <c r="K22" s="42">
        <f t="shared" si="58"/>
        <v>4080000</v>
      </c>
      <c r="L22" s="42">
        <f t="shared" si="58"/>
        <v>4896000</v>
      </c>
      <c r="M22" s="42">
        <f t="shared" si="58"/>
        <v>5100000</v>
      </c>
      <c r="N22" s="42">
        <f t="shared" si="58"/>
        <v>5100000</v>
      </c>
      <c r="O22" s="42">
        <f t="shared" si="58"/>
        <v>5100000</v>
      </c>
      <c r="P22" s="42">
        <f t="shared" si="58"/>
        <v>5100000</v>
      </c>
      <c r="Q22" s="42">
        <f t="shared" si="58"/>
        <v>5100000</v>
      </c>
      <c r="R22" s="42">
        <f t="shared" si="58"/>
        <v>5100000</v>
      </c>
      <c r="S22" s="42">
        <f t="shared" ref="S22:AK22" si="59">S26</f>
        <v>5100000</v>
      </c>
      <c r="T22" s="42">
        <f t="shared" si="59"/>
        <v>5100000</v>
      </c>
      <c r="U22" s="42">
        <f t="shared" si="59"/>
        <v>5100000</v>
      </c>
      <c r="V22" s="42">
        <f t="shared" si="59"/>
        <v>5100000</v>
      </c>
      <c r="W22" s="42">
        <f t="shared" si="59"/>
        <v>5100000</v>
      </c>
      <c r="X22" s="42">
        <f t="shared" si="59"/>
        <v>5100000</v>
      </c>
      <c r="Y22" s="42">
        <f t="shared" si="59"/>
        <v>5100000</v>
      </c>
      <c r="Z22" s="42">
        <f t="shared" si="59"/>
        <v>5100000</v>
      </c>
      <c r="AA22" s="42">
        <f t="shared" si="59"/>
        <v>5100000</v>
      </c>
      <c r="AB22" s="42">
        <f t="shared" si="59"/>
        <v>5100000</v>
      </c>
      <c r="AC22" s="42">
        <f t="shared" si="59"/>
        <v>5100000</v>
      </c>
      <c r="AD22" s="42">
        <f t="shared" si="59"/>
        <v>5100000</v>
      </c>
      <c r="AE22" s="42">
        <f t="shared" si="59"/>
        <v>5100000</v>
      </c>
      <c r="AF22" s="42">
        <f t="shared" si="59"/>
        <v>5100000</v>
      </c>
      <c r="AG22" s="42">
        <f t="shared" si="59"/>
        <v>5100000</v>
      </c>
      <c r="AH22" s="42">
        <f t="shared" si="59"/>
        <v>5100000</v>
      </c>
      <c r="AI22" s="42">
        <f t="shared" si="59"/>
        <v>5100000</v>
      </c>
      <c r="AJ22" s="42">
        <f t="shared" si="59"/>
        <v>5100000</v>
      </c>
      <c r="AK22" s="42">
        <f t="shared" si="59"/>
        <v>5100000</v>
      </c>
    </row>
    <row r="23" spans="1:37" x14ac:dyDescent="0.2">
      <c r="A23" s="3" t="s">
        <v>17</v>
      </c>
      <c r="B23" s="42">
        <f>B29</f>
        <v>0</v>
      </c>
      <c r="C23" s="42">
        <f t="shared" ref="C23:R23" si="60">C29</f>
        <v>0</v>
      </c>
      <c r="D23" s="42">
        <f t="shared" si="60"/>
        <v>0</v>
      </c>
      <c r="E23" s="42">
        <f t="shared" si="60"/>
        <v>0</v>
      </c>
      <c r="F23" s="42">
        <f t="shared" si="60"/>
        <v>0</v>
      </c>
      <c r="G23" s="42">
        <f t="shared" si="60"/>
        <v>0</v>
      </c>
      <c r="H23" s="42">
        <f t="shared" si="60"/>
        <v>0</v>
      </c>
      <c r="I23" s="42">
        <f t="shared" si="60"/>
        <v>0</v>
      </c>
      <c r="J23" s="42">
        <f t="shared" si="60"/>
        <v>0</v>
      </c>
      <c r="K23" s="42">
        <f t="shared" si="60"/>
        <v>0</v>
      </c>
      <c r="L23" s="42">
        <f t="shared" si="60"/>
        <v>0</v>
      </c>
      <c r="M23" s="42">
        <f t="shared" si="60"/>
        <v>0</v>
      </c>
      <c r="N23" s="42">
        <f t="shared" si="60"/>
        <v>0</v>
      </c>
      <c r="O23" s="42">
        <f t="shared" si="60"/>
        <v>0</v>
      </c>
      <c r="P23" s="42">
        <f t="shared" si="60"/>
        <v>0</v>
      </c>
      <c r="Q23" s="42">
        <f t="shared" si="60"/>
        <v>0</v>
      </c>
      <c r="R23" s="42">
        <f t="shared" si="60"/>
        <v>0</v>
      </c>
      <c r="S23" s="42">
        <f t="shared" ref="S23:AK23" si="61">S29</f>
        <v>0</v>
      </c>
      <c r="T23" s="42">
        <f t="shared" si="61"/>
        <v>0</v>
      </c>
      <c r="U23" s="42">
        <f t="shared" si="61"/>
        <v>0</v>
      </c>
      <c r="V23" s="42">
        <f t="shared" si="61"/>
        <v>0</v>
      </c>
      <c r="W23" s="42">
        <f t="shared" si="61"/>
        <v>0</v>
      </c>
      <c r="X23" s="42">
        <f t="shared" si="61"/>
        <v>0</v>
      </c>
      <c r="Y23" s="42">
        <f t="shared" si="61"/>
        <v>0</v>
      </c>
      <c r="Z23" s="42">
        <f t="shared" si="61"/>
        <v>0</v>
      </c>
      <c r="AA23" s="42">
        <f t="shared" si="61"/>
        <v>0</v>
      </c>
      <c r="AB23" s="42">
        <f t="shared" si="61"/>
        <v>0</v>
      </c>
      <c r="AC23" s="42">
        <f t="shared" si="61"/>
        <v>0</v>
      </c>
      <c r="AD23" s="42">
        <f t="shared" si="61"/>
        <v>0</v>
      </c>
      <c r="AE23" s="42">
        <f t="shared" si="61"/>
        <v>0</v>
      </c>
      <c r="AF23" s="42">
        <f t="shared" si="61"/>
        <v>0</v>
      </c>
      <c r="AG23" s="42">
        <f t="shared" si="61"/>
        <v>0</v>
      </c>
      <c r="AH23" s="42">
        <f t="shared" si="61"/>
        <v>0</v>
      </c>
      <c r="AI23" s="42">
        <f t="shared" si="61"/>
        <v>0</v>
      </c>
      <c r="AJ23" s="42">
        <f t="shared" si="61"/>
        <v>0</v>
      </c>
      <c r="AK23" s="42">
        <f t="shared" si="61"/>
        <v>0</v>
      </c>
    </row>
    <row r="24" spans="1:37" s="35" customFormat="1" x14ac:dyDescent="0.2"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</row>
    <row r="25" spans="1:37" x14ac:dyDescent="0.2">
      <c r="A25" s="33" t="s">
        <v>33</v>
      </c>
      <c r="B25" s="74">
        <f>B26+B29</f>
        <v>816000</v>
      </c>
      <c r="C25" s="74">
        <f t="shared" ref="C25:R25" si="62">C26+C29</f>
        <v>1292000</v>
      </c>
      <c r="D25" s="74">
        <f t="shared" si="62"/>
        <v>1632000</v>
      </c>
      <c r="E25" s="74">
        <f t="shared" si="62"/>
        <v>1972000</v>
      </c>
      <c r="F25" s="74">
        <f t="shared" si="62"/>
        <v>2040000</v>
      </c>
      <c r="G25" s="74">
        <f t="shared" si="62"/>
        <v>2312000</v>
      </c>
      <c r="H25" s="74">
        <f t="shared" si="62"/>
        <v>3196000</v>
      </c>
      <c r="I25" s="74">
        <f t="shared" si="62"/>
        <v>3400000</v>
      </c>
      <c r="J25" s="74">
        <f t="shared" si="62"/>
        <v>3944000</v>
      </c>
      <c r="K25" s="74">
        <f t="shared" si="62"/>
        <v>4080000</v>
      </c>
      <c r="L25" s="74">
        <f t="shared" si="62"/>
        <v>4896000</v>
      </c>
      <c r="M25" s="74">
        <f t="shared" si="62"/>
        <v>5100000</v>
      </c>
      <c r="N25" s="74">
        <f t="shared" si="62"/>
        <v>5100000</v>
      </c>
      <c r="O25" s="74">
        <f t="shared" si="62"/>
        <v>5100000</v>
      </c>
      <c r="P25" s="74">
        <f t="shared" si="62"/>
        <v>5100000</v>
      </c>
      <c r="Q25" s="74">
        <f t="shared" si="62"/>
        <v>5100000</v>
      </c>
      <c r="R25" s="74">
        <f t="shared" si="62"/>
        <v>5100000</v>
      </c>
      <c r="S25" s="74">
        <f t="shared" ref="S25:AK25" si="63">S26+S29</f>
        <v>5100000</v>
      </c>
      <c r="T25" s="74">
        <f t="shared" si="63"/>
        <v>5100000</v>
      </c>
      <c r="U25" s="74">
        <f t="shared" si="63"/>
        <v>5100000</v>
      </c>
      <c r="V25" s="74">
        <f t="shared" si="63"/>
        <v>5100000</v>
      </c>
      <c r="W25" s="74">
        <f t="shared" si="63"/>
        <v>5100000</v>
      </c>
      <c r="X25" s="74">
        <f t="shared" si="63"/>
        <v>5100000</v>
      </c>
      <c r="Y25" s="74">
        <f t="shared" si="63"/>
        <v>5100000</v>
      </c>
      <c r="Z25" s="74">
        <f t="shared" si="63"/>
        <v>5100000</v>
      </c>
      <c r="AA25" s="74">
        <f t="shared" si="63"/>
        <v>5100000</v>
      </c>
      <c r="AB25" s="74">
        <f t="shared" si="63"/>
        <v>5100000</v>
      </c>
      <c r="AC25" s="74">
        <f t="shared" si="63"/>
        <v>5100000</v>
      </c>
      <c r="AD25" s="74">
        <f t="shared" si="63"/>
        <v>5100000</v>
      </c>
      <c r="AE25" s="74">
        <f t="shared" si="63"/>
        <v>5100000</v>
      </c>
      <c r="AF25" s="74">
        <f t="shared" si="63"/>
        <v>5100000</v>
      </c>
      <c r="AG25" s="74">
        <f t="shared" si="63"/>
        <v>5100000</v>
      </c>
      <c r="AH25" s="74">
        <f t="shared" si="63"/>
        <v>5100000</v>
      </c>
      <c r="AI25" s="74">
        <f t="shared" si="63"/>
        <v>5100000</v>
      </c>
      <c r="AJ25" s="74">
        <f t="shared" si="63"/>
        <v>5100000</v>
      </c>
      <c r="AK25" s="74">
        <f t="shared" si="63"/>
        <v>5100000</v>
      </c>
    </row>
    <row r="26" spans="1:37" x14ac:dyDescent="0.2">
      <c r="A26" s="31" t="s">
        <v>16</v>
      </c>
      <c r="B26" s="76">
        <f>SUM(B27:B28)</f>
        <v>816000</v>
      </c>
      <c r="C26" s="76">
        <f t="shared" ref="C26:R26" si="64">SUM(C27:C28)</f>
        <v>1292000</v>
      </c>
      <c r="D26" s="76">
        <f t="shared" si="64"/>
        <v>1632000</v>
      </c>
      <c r="E26" s="76">
        <f t="shared" si="64"/>
        <v>1972000</v>
      </c>
      <c r="F26" s="76">
        <f t="shared" si="64"/>
        <v>2040000</v>
      </c>
      <c r="G26" s="76">
        <f t="shared" si="64"/>
        <v>2312000</v>
      </c>
      <c r="H26" s="76">
        <f t="shared" si="64"/>
        <v>3196000</v>
      </c>
      <c r="I26" s="76">
        <f t="shared" si="64"/>
        <v>3400000</v>
      </c>
      <c r="J26" s="76">
        <f t="shared" si="64"/>
        <v>3944000</v>
      </c>
      <c r="K26" s="76">
        <f t="shared" si="64"/>
        <v>4080000</v>
      </c>
      <c r="L26" s="76">
        <f t="shared" si="64"/>
        <v>4896000</v>
      </c>
      <c r="M26" s="76">
        <f t="shared" si="64"/>
        <v>5100000</v>
      </c>
      <c r="N26" s="76">
        <f t="shared" si="64"/>
        <v>5100000</v>
      </c>
      <c r="O26" s="76">
        <f t="shared" si="64"/>
        <v>5100000</v>
      </c>
      <c r="P26" s="76">
        <f t="shared" si="64"/>
        <v>5100000</v>
      </c>
      <c r="Q26" s="76">
        <f t="shared" si="64"/>
        <v>5100000</v>
      </c>
      <c r="R26" s="76">
        <f t="shared" si="64"/>
        <v>5100000</v>
      </c>
      <c r="S26" s="76">
        <f t="shared" ref="S26:AK26" si="65">SUM(S27:S28)</f>
        <v>5100000</v>
      </c>
      <c r="T26" s="76">
        <f t="shared" si="65"/>
        <v>5100000</v>
      </c>
      <c r="U26" s="76">
        <f t="shared" si="65"/>
        <v>5100000</v>
      </c>
      <c r="V26" s="76">
        <f t="shared" si="65"/>
        <v>5100000</v>
      </c>
      <c r="W26" s="76">
        <f t="shared" si="65"/>
        <v>5100000</v>
      </c>
      <c r="X26" s="76">
        <f t="shared" si="65"/>
        <v>5100000</v>
      </c>
      <c r="Y26" s="76">
        <f t="shared" si="65"/>
        <v>5100000</v>
      </c>
      <c r="Z26" s="76">
        <f t="shared" si="65"/>
        <v>5100000</v>
      </c>
      <c r="AA26" s="76">
        <f t="shared" si="65"/>
        <v>5100000</v>
      </c>
      <c r="AB26" s="76">
        <f t="shared" si="65"/>
        <v>5100000</v>
      </c>
      <c r="AC26" s="76">
        <f t="shared" si="65"/>
        <v>5100000</v>
      </c>
      <c r="AD26" s="76">
        <f t="shared" si="65"/>
        <v>5100000</v>
      </c>
      <c r="AE26" s="76">
        <f t="shared" si="65"/>
        <v>5100000</v>
      </c>
      <c r="AF26" s="76">
        <f t="shared" si="65"/>
        <v>5100000</v>
      </c>
      <c r="AG26" s="76">
        <f t="shared" si="65"/>
        <v>5100000</v>
      </c>
      <c r="AH26" s="76">
        <f t="shared" si="65"/>
        <v>5100000</v>
      </c>
      <c r="AI26" s="76">
        <f t="shared" si="65"/>
        <v>5100000</v>
      </c>
      <c r="AJ26" s="76">
        <f t="shared" si="65"/>
        <v>5100000</v>
      </c>
      <c r="AK26" s="76">
        <f t="shared" si="65"/>
        <v>5100000</v>
      </c>
    </row>
    <row r="27" spans="1:37" x14ac:dyDescent="0.2">
      <c r="A27" s="32" t="s">
        <v>19</v>
      </c>
      <c r="B27" s="42">
        <f>B13*'Базовые параметры'!$B$34*'Базовые параметры'!$B$40</f>
        <v>816000</v>
      </c>
      <c r="C27" s="42">
        <f>C13*'Базовые параметры'!$B$34*'Базовые параметры'!$B$40</f>
        <v>1088000</v>
      </c>
      <c r="D27" s="42">
        <f>D13*'Базовые параметры'!$B$34*'Базовые параметры'!$B$40</f>
        <v>1360000</v>
      </c>
      <c r="E27" s="42">
        <f>E13*'Базовые параметры'!$B$34*'Базовые параметры'!$B$40</f>
        <v>1632000</v>
      </c>
      <c r="F27" s="42">
        <f>F13*'Базовые параметры'!$B$34*'Базовые параметры'!$B$40</f>
        <v>1632000</v>
      </c>
      <c r="G27" s="42">
        <f>G13*'Базовые параметры'!$B$34*'Базовые параметры'!$B$40</f>
        <v>1904000</v>
      </c>
      <c r="H27" s="42">
        <f>H13*'Базовые параметры'!$B$34*'Базовые параметры'!$B$40</f>
        <v>2720000</v>
      </c>
      <c r="I27" s="42">
        <f>I13*'Базовые параметры'!$B$34*'Базовые параметры'!$B$40</f>
        <v>2720000</v>
      </c>
      <c r="J27" s="42">
        <f>J13*'Базовые параметры'!$B$34*'Базовые параметры'!$B$40</f>
        <v>3264000</v>
      </c>
      <c r="K27" s="42">
        <f>K13*'Базовые параметры'!$B$34*'Базовые параметры'!$B$40</f>
        <v>3264000</v>
      </c>
      <c r="L27" s="42">
        <f>L13*'Базовые параметры'!$B$34*'Базовые параметры'!$B$40</f>
        <v>4080000</v>
      </c>
      <c r="M27" s="42">
        <f>M13*'Базовые параметры'!$B$34*'Базовые параметры'!$B$40</f>
        <v>4080000</v>
      </c>
      <c r="N27" s="42">
        <f>N13*'Базовые параметры'!$B$34*'Базовые параметры'!$B$40</f>
        <v>4080000</v>
      </c>
      <c r="O27" s="42">
        <f>O13*'Базовые параметры'!$B$34*'Базовые параметры'!$B$40</f>
        <v>4080000</v>
      </c>
      <c r="P27" s="42">
        <f>P13*'Базовые параметры'!$B$34*'Базовые параметры'!$B$40</f>
        <v>4080000</v>
      </c>
      <c r="Q27" s="42">
        <f>Q13*'Базовые параметры'!$B$34*'Базовые параметры'!$B$40</f>
        <v>4080000</v>
      </c>
      <c r="R27" s="42">
        <f>R13*'Базовые параметры'!$B$34*'Базовые параметры'!$B$40</f>
        <v>4080000</v>
      </c>
      <c r="S27" s="42">
        <f>S13*'Базовые параметры'!$B$34*'Базовые параметры'!$B$40</f>
        <v>4080000</v>
      </c>
      <c r="T27" s="42">
        <f>T13*'Базовые параметры'!$B$34*'Базовые параметры'!$B$40</f>
        <v>4080000</v>
      </c>
      <c r="U27" s="42">
        <f>U13*'Базовые параметры'!$B$34*'Базовые параметры'!$B$40</f>
        <v>4080000</v>
      </c>
      <c r="V27" s="42">
        <f>V13*'Базовые параметры'!$B$34*'Базовые параметры'!$B$40</f>
        <v>4080000</v>
      </c>
      <c r="W27" s="42">
        <f>W13*'Базовые параметры'!$B$34*'Базовые параметры'!$B$40</f>
        <v>4080000</v>
      </c>
      <c r="X27" s="42">
        <f>X13*'Базовые параметры'!$B$34*'Базовые параметры'!$B$40</f>
        <v>4080000</v>
      </c>
      <c r="Y27" s="42">
        <f>Y13*'Базовые параметры'!$B$34*'Базовые параметры'!$B$40</f>
        <v>4080000</v>
      </c>
      <c r="Z27" s="42">
        <f>Z13*'Базовые параметры'!$B$34*'Базовые параметры'!$B$40</f>
        <v>4080000</v>
      </c>
      <c r="AA27" s="42">
        <f>AA13*'Базовые параметры'!$B$34*'Базовые параметры'!$B$40</f>
        <v>4080000</v>
      </c>
      <c r="AB27" s="42">
        <f>AB13*'Базовые параметры'!$B$34*'Базовые параметры'!$B$40</f>
        <v>4080000</v>
      </c>
      <c r="AC27" s="42">
        <f>AC13*'Базовые параметры'!$B$34*'Базовые параметры'!$B$40</f>
        <v>4080000</v>
      </c>
      <c r="AD27" s="42">
        <f>AD13*'Базовые параметры'!$B$34*'Базовые параметры'!$B$40</f>
        <v>4080000</v>
      </c>
      <c r="AE27" s="42">
        <f>AE13*'Базовые параметры'!$B$34*'Базовые параметры'!$B$40</f>
        <v>4080000</v>
      </c>
      <c r="AF27" s="42">
        <f>AF13*'Базовые параметры'!$B$34*'Базовые параметры'!$B$40</f>
        <v>4080000</v>
      </c>
      <c r="AG27" s="42">
        <f>AG13*'Базовые параметры'!$B$34*'Базовые параметры'!$B$40</f>
        <v>4080000</v>
      </c>
      <c r="AH27" s="42">
        <f>AH13*'Базовые параметры'!$B$34*'Базовые параметры'!$B$40</f>
        <v>4080000</v>
      </c>
      <c r="AI27" s="42">
        <f>AI13*'Базовые параметры'!$B$34*'Базовые параметры'!$B$40</f>
        <v>4080000</v>
      </c>
      <c r="AJ27" s="42">
        <f>AJ13*'Базовые параметры'!$B$34*'Базовые параметры'!$B$40</f>
        <v>4080000</v>
      </c>
      <c r="AK27" s="42">
        <f>AK13*'Базовые параметры'!$B$34*'Базовые параметры'!$B$40</f>
        <v>4080000</v>
      </c>
    </row>
    <row r="28" spans="1:37" x14ac:dyDescent="0.2">
      <c r="A28" s="32" t="s">
        <v>20</v>
      </c>
      <c r="B28" s="42"/>
      <c r="C28" s="42">
        <f>C14*'Базовые параметры'!$B$34*('Базовые параметры'!$B$41+'Базовые параметры'!$B$42)</f>
        <v>204000</v>
      </c>
      <c r="D28" s="42">
        <f>D14*'Базовые параметры'!$B$34*('Базовые параметры'!$B$41+'Базовые параметры'!$B$42)</f>
        <v>272000</v>
      </c>
      <c r="E28" s="42">
        <f>E14*'Базовые параметры'!$B$34*('Базовые параметры'!$B$41+'Базовые параметры'!$B$42)</f>
        <v>340000</v>
      </c>
      <c r="F28" s="42">
        <f>F14*'Базовые параметры'!$B$34*('Базовые параметры'!$B$41+'Базовые параметры'!$B$42)</f>
        <v>408000</v>
      </c>
      <c r="G28" s="42">
        <f>G14*'Базовые параметры'!$B$34*('Базовые параметры'!$B$41+'Базовые параметры'!$B$42)</f>
        <v>408000</v>
      </c>
      <c r="H28" s="42">
        <f>H14*'Базовые параметры'!$B$34*('Базовые параметры'!$B$41+'Базовые параметры'!$B$42)</f>
        <v>476000</v>
      </c>
      <c r="I28" s="42">
        <f>I14*'Базовые параметры'!$B$34*('Базовые параметры'!$B$41+'Базовые параметры'!$B$42)</f>
        <v>680000</v>
      </c>
      <c r="J28" s="42">
        <f>J14*'Базовые параметры'!$B$34*('Базовые параметры'!$B$41+'Базовые параметры'!$B$42)</f>
        <v>680000</v>
      </c>
      <c r="K28" s="42">
        <f>K14*'Базовые параметры'!$B$34*('Базовые параметры'!$B$41+'Базовые параметры'!$B$42)</f>
        <v>816000</v>
      </c>
      <c r="L28" s="42">
        <f>L14*'Базовые параметры'!$B$34*('Базовые параметры'!$B$41+'Базовые параметры'!$B$42)</f>
        <v>816000</v>
      </c>
      <c r="M28" s="42">
        <f>M14*'Базовые параметры'!$B$34*('Базовые параметры'!$B$41+'Базовые параметры'!$B$42)</f>
        <v>1020000</v>
      </c>
      <c r="N28" s="42">
        <f>N14*'Базовые параметры'!$B$34*('Базовые параметры'!$B$41+'Базовые параметры'!$B$42)</f>
        <v>1020000</v>
      </c>
      <c r="O28" s="42">
        <f>O14*'Базовые параметры'!$B$34*('Базовые параметры'!$B$41+'Базовые параметры'!$B$42)</f>
        <v>1020000</v>
      </c>
      <c r="P28" s="42">
        <f>P14*'Базовые параметры'!$B$34*('Базовые параметры'!$B$41+'Базовые параметры'!$B$42)</f>
        <v>1020000</v>
      </c>
      <c r="Q28" s="42">
        <f>Q14*'Базовые параметры'!$B$34*('Базовые параметры'!$B$41+'Базовые параметры'!$B$42)</f>
        <v>1020000</v>
      </c>
      <c r="R28" s="42">
        <f>R14*'Базовые параметры'!$B$34*('Базовые параметры'!$B$41+'Базовые параметры'!$B$42)</f>
        <v>1020000</v>
      </c>
      <c r="S28" s="42">
        <f>S14*'Базовые параметры'!$B$34*('Базовые параметры'!$B$41+'Базовые параметры'!$B$42)</f>
        <v>1020000</v>
      </c>
      <c r="T28" s="42">
        <f>T14*'Базовые параметры'!$B$34*('Базовые параметры'!$B$41+'Базовые параметры'!$B$42)</f>
        <v>1020000</v>
      </c>
      <c r="U28" s="42">
        <f>U14*'Базовые параметры'!$B$34*('Базовые параметры'!$B$41+'Базовые параметры'!$B$42)</f>
        <v>1020000</v>
      </c>
      <c r="V28" s="42">
        <f>V14*'Базовые параметры'!$B$34*('Базовые параметры'!$B$41+'Базовые параметры'!$B$42)</f>
        <v>1020000</v>
      </c>
      <c r="W28" s="42">
        <f>W14*'Базовые параметры'!$B$34*('Базовые параметры'!$B$41+'Базовые параметры'!$B$42)</f>
        <v>1020000</v>
      </c>
      <c r="X28" s="42">
        <f>X14*'Базовые параметры'!$B$34*('Базовые параметры'!$B$41+'Базовые параметры'!$B$42)</f>
        <v>1020000</v>
      </c>
      <c r="Y28" s="42">
        <f>Y14*'Базовые параметры'!$B$34*('Базовые параметры'!$B$41+'Базовые параметры'!$B$42)</f>
        <v>1020000</v>
      </c>
      <c r="Z28" s="42">
        <f>Z14*'Базовые параметры'!$B$34*('Базовые параметры'!$B$41+'Базовые параметры'!$B$42)</f>
        <v>1020000</v>
      </c>
      <c r="AA28" s="42">
        <f>AA14*'Базовые параметры'!$B$34*('Базовые параметры'!$B$41+'Базовые параметры'!$B$42)</f>
        <v>1020000</v>
      </c>
      <c r="AB28" s="42">
        <f>AB14*'Базовые параметры'!$B$34*('Базовые параметры'!$B$41+'Базовые параметры'!$B$42)</f>
        <v>1020000</v>
      </c>
      <c r="AC28" s="42">
        <f>AC14*'Базовые параметры'!$B$34*('Базовые параметры'!$B$41+'Базовые параметры'!$B$42)</f>
        <v>1020000</v>
      </c>
      <c r="AD28" s="42">
        <f>AD14*'Базовые параметры'!$B$34*('Базовые параметры'!$B$41+'Базовые параметры'!$B$42)</f>
        <v>1020000</v>
      </c>
      <c r="AE28" s="42">
        <f>AE14*'Базовые параметры'!$B$34*('Базовые параметры'!$B$41+'Базовые параметры'!$B$42)</f>
        <v>1020000</v>
      </c>
      <c r="AF28" s="42">
        <f>AF14*'Базовые параметры'!$B$34*('Базовые параметры'!$B$41+'Базовые параметры'!$B$42)</f>
        <v>1020000</v>
      </c>
      <c r="AG28" s="42">
        <f>AG14*'Базовые параметры'!$B$34*('Базовые параметры'!$B$41+'Базовые параметры'!$B$42)</f>
        <v>1020000</v>
      </c>
      <c r="AH28" s="42">
        <f>AH14*'Базовые параметры'!$B$34*('Базовые параметры'!$B$41+'Базовые параметры'!$B$42)</f>
        <v>1020000</v>
      </c>
      <c r="AI28" s="42">
        <f>AI14*'Базовые параметры'!$B$34*('Базовые параметры'!$B$41+'Базовые параметры'!$B$42)</f>
        <v>1020000</v>
      </c>
      <c r="AJ28" s="42">
        <f>AJ14*'Базовые параметры'!$B$34*('Базовые параметры'!$B$41+'Базовые параметры'!$B$42)</f>
        <v>1020000</v>
      </c>
      <c r="AK28" s="42">
        <f>AK14*'Базовые параметры'!$B$34*('Базовые параметры'!$B$41+'Базовые параметры'!$B$42)</f>
        <v>1020000</v>
      </c>
    </row>
    <row r="29" spans="1:37" x14ac:dyDescent="0.2">
      <c r="A29" s="31" t="s">
        <v>17</v>
      </c>
      <c r="B29" s="76">
        <f>SUM(B30:B32)</f>
        <v>0</v>
      </c>
      <c r="C29" s="76">
        <f t="shared" ref="C29:R29" si="66">SUM(C30:C32)</f>
        <v>0</v>
      </c>
      <c r="D29" s="76">
        <f t="shared" si="66"/>
        <v>0</v>
      </c>
      <c r="E29" s="76">
        <f t="shared" si="66"/>
        <v>0</v>
      </c>
      <c r="F29" s="76">
        <f t="shared" si="66"/>
        <v>0</v>
      </c>
      <c r="G29" s="76">
        <f t="shared" si="66"/>
        <v>0</v>
      </c>
      <c r="H29" s="76">
        <f t="shared" si="66"/>
        <v>0</v>
      </c>
      <c r="I29" s="76">
        <f t="shared" si="66"/>
        <v>0</v>
      </c>
      <c r="J29" s="76">
        <f t="shared" si="66"/>
        <v>0</v>
      </c>
      <c r="K29" s="76">
        <f t="shared" si="66"/>
        <v>0</v>
      </c>
      <c r="L29" s="76">
        <f t="shared" si="66"/>
        <v>0</v>
      </c>
      <c r="M29" s="76">
        <f t="shared" si="66"/>
        <v>0</v>
      </c>
      <c r="N29" s="76">
        <f t="shared" si="66"/>
        <v>0</v>
      </c>
      <c r="O29" s="76">
        <f t="shared" si="66"/>
        <v>0</v>
      </c>
      <c r="P29" s="76">
        <f t="shared" si="66"/>
        <v>0</v>
      </c>
      <c r="Q29" s="76">
        <f t="shared" si="66"/>
        <v>0</v>
      </c>
      <c r="R29" s="76">
        <f t="shared" si="66"/>
        <v>0</v>
      </c>
      <c r="S29" s="76">
        <f t="shared" ref="S29:AK29" si="67">SUM(S30:S32)</f>
        <v>0</v>
      </c>
      <c r="T29" s="76">
        <f t="shared" si="67"/>
        <v>0</v>
      </c>
      <c r="U29" s="76">
        <f t="shared" si="67"/>
        <v>0</v>
      </c>
      <c r="V29" s="76">
        <f t="shared" si="67"/>
        <v>0</v>
      </c>
      <c r="W29" s="76">
        <f t="shared" si="67"/>
        <v>0</v>
      </c>
      <c r="X29" s="76">
        <f t="shared" si="67"/>
        <v>0</v>
      </c>
      <c r="Y29" s="76">
        <f t="shared" si="67"/>
        <v>0</v>
      </c>
      <c r="Z29" s="76">
        <f t="shared" si="67"/>
        <v>0</v>
      </c>
      <c r="AA29" s="76">
        <f t="shared" si="67"/>
        <v>0</v>
      </c>
      <c r="AB29" s="76">
        <f t="shared" si="67"/>
        <v>0</v>
      </c>
      <c r="AC29" s="76">
        <f t="shared" si="67"/>
        <v>0</v>
      </c>
      <c r="AD29" s="76">
        <f t="shared" si="67"/>
        <v>0</v>
      </c>
      <c r="AE29" s="76">
        <f t="shared" si="67"/>
        <v>0</v>
      </c>
      <c r="AF29" s="76">
        <f t="shared" si="67"/>
        <v>0</v>
      </c>
      <c r="AG29" s="76">
        <f t="shared" si="67"/>
        <v>0</v>
      </c>
      <c r="AH29" s="76">
        <f t="shared" si="67"/>
        <v>0</v>
      </c>
      <c r="AI29" s="76">
        <f t="shared" si="67"/>
        <v>0</v>
      </c>
      <c r="AJ29" s="76">
        <f t="shared" si="67"/>
        <v>0</v>
      </c>
      <c r="AK29" s="76">
        <f t="shared" si="67"/>
        <v>0</v>
      </c>
    </row>
    <row r="30" spans="1:37" x14ac:dyDescent="0.2">
      <c r="A30" s="32" t="s">
        <v>19</v>
      </c>
      <c r="B30" s="42">
        <f>B16*'Базовые параметры'!$B$35*'Базовые параметры'!$B$40</f>
        <v>0</v>
      </c>
      <c r="C30" s="42">
        <f>C16*'Базовые параметры'!$B$35*'Базовые параметры'!$B$40</f>
        <v>0</v>
      </c>
      <c r="D30" s="42">
        <f>D16*'Базовые параметры'!$B$35*'Базовые параметры'!$B$40</f>
        <v>0</v>
      </c>
      <c r="E30" s="42">
        <f>E16*'Базовые параметры'!$B$35*'Базовые параметры'!$B$40</f>
        <v>0</v>
      </c>
      <c r="F30" s="42">
        <f>F16*'Базовые параметры'!$B$35*'Базовые параметры'!$B$40</f>
        <v>0</v>
      </c>
      <c r="G30" s="42">
        <f>G16*'Базовые параметры'!$B$35*'Базовые параметры'!$B$40</f>
        <v>0</v>
      </c>
      <c r="H30" s="42">
        <f>H16*'Базовые параметры'!$B$35*'Базовые параметры'!$B$40</f>
        <v>0</v>
      </c>
      <c r="I30" s="42">
        <f>I16*'Базовые параметры'!$B$35*'Базовые параметры'!$B$40</f>
        <v>0</v>
      </c>
      <c r="J30" s="42">
        <f>J16*'Базовые параметры'!$B$35*'Базовые параметры'!$B$40</f>
        <v>0</v>
      </c>
      <c r="K30" s="42">
        <f>K16*'Базовые параметры'!$B$35*'Базовые параметры'!$B$40</f>
        <v>0</v>
      </c>
      <c r="L30" s="42">
        <f>L16*'Базовые параметры'!$B$35*'Базовые параметры'!$B$40</f>
        <v>0</v>
      </c>
      <c r="M30" s="42">
        <f>M16*'Базовые параметры'!$B$35*'Базовые параметры'!$B$40</f>
        <v>0</v>
      </c>
      <c r="N30" s="42">
        <f>N16*'Базовые параметры'!$B$35*'Базовые параметры'!$B$40</f>
        <v>0</v>
      </c>
      <c r="O30" s="42">
        <f>O16*'Базовые параметры'!$B$35*'Базовые параметры'!$B$40</f>
        <v>0</v>
      </c>
      <c r="P30" s="42">
        <f>P16*'Базовые параметры'!$B$35*'Базовые параметры'!$B$40</f>
        <v>0</v>
      </c>
      <c r="Q30" s="42">
        <f>Q16*'Базовые параметры'!$B$35*'Базовые параметры'!$B$40</f>
        <v>0</v>
      </c>
      <c r="R30" s="42">
        <f>R16*'Базовые параметры'!$B$35*'Базовые параметры'!$B$40</f>
        <v>0</v>
      </c>
      <c r="S30" s="42">
        <f>S16*'Базовые параметры'!$B$35*'Базовые параметры'!$B$40</f>
        <v>0</v>
      </c>
      <c r="T30" s="42">
        <f>T16*'Базовые параметры'!$B$35*'Базовые параметры'!$B$40</f>
        <v>0</v>
      </c>
      <c r="U30" s="42">
        <f>U16*'Базовые параметры'!$B$35*'Базовые параметры'!$B$40</f>
        <v>0</v>
      </c>
      <c r="V30" s="42">
        <f>V16*'Базовые параметры'!$B$35*'Базовые параметры'!$B$40</f>
        <v>0</v>
      </c>
      <c r="W30" s="42">
        <f>W16*'Базовые параметры'!$B$35*'Базовые параметры'!$B$40</f>
        <v>0</v>
      </c>
      <c r="X30" s="42">
        <f>X16*'Базовые параметры'!$B$35*'Базовые параметры'!$B$40</f>
        <v>0</v>
      </c>
      <c r="Y30" s="42">
        <f>Y16*'Базовые параметры'!$B$35*'Базовые параметры'!$B$40</f>
        <v>0</v>
      </c>
      <c r="Z30" s="42">
        <f>Z16*'Базовые параметры'!$B$35*'Базовые параметры'!$B$40</f>
        <v>0</v>
      </c>
      <c r="AA30" s="42">
        <f>AA16*'Базовые параметры'!$B$35*'Базовые параметры'!$B$40</f>
        <v>0</v>
      </c>
      <c r="AB30" s="42">
        <f>AB16*'Базовые параметры'!$B$35*'Базовые параметры'!$B$40</f>
        <v>0</v>
      </c>
      <c r="AC30" s="42">
        <f>AC16*'Базовые параметры'!$B$35*'Базовые параметры'!$B$40</f>
        <v>0</v>
      </c>
      <c r="AD30" s="42">
        <f>AD16*'Базовые параметры'!$B$35*'Базовые параметры'!$B$40</f>
        <v>0</v>
      </c>
      <c r="AE30" s="42">
        <f>AE16*'Базовые параметры'!$B$35*'Базовые параметры'!$B$40</f>
        <v>0</v>
      </c>
      <c r="AF30" s="42">
        <f>AF16*'Базовые параметры'!$B$35*'Базовые параметры'!$B$40</f>
        <v>0</v>
      </c>
      <c r="AG30" s="42">
        <f>AG16*'Базовые параметры'!$B$35*'Базовые параметры'!$B$40</f>
        <v>0</v>
      </c>
      <c r="AH30" s="42">
        <f>AH16*'Базовые параметры'!$B$35*'Базовые параметры'!$B$40</f>
        <v>0</v>
      </c>
      <c r="AI30" s="42">
        <f>AI16*'Базовые параметры'!$B$35*'Базовые параметры'!$B$40</f>
        <v>0</v>
      </c>
      <c r="AJ30" s="42">
        <f>AJ16*'Базовые параметры'!$B$35*'Базовые параметры'!$B$40</f>
        <v>0</v>
      </c>
      <c r="AK30" s="42">
        <f>AK16*'Базовые параметры'!$B$35*'Базовые параметры'!$B$40</f>
        <v>0</v>
      </c>
    </row>
    <row r="31" spans="1:37" x14ac:dyDescent="0.2">
      <c r="A31" s="32" t="s">
        <v>20</v>
      </c>
      <c r="B31" s="42"/>
      <c r="C31" s="42">
        <f>C17*'Базовые параметры'!$B$35*'Базовые параметры'!$B$41</f>
        <v>0</v>
      </c>
      <c r="D31" s="42">
        <f>D17*'Базовые параметры'!$B$35*'Базовые параметры'!$B$41</f>
        <v>0</v>
      </c>
      <c r="E31" s="42">
        <f>E17*'Базовые параметры'!$B$35*'Базовые параметры'!$B$41</f>
        <v>0</v>
      </c>
      <c r="F31" s="42">
        <f>F17*'Базовые параметры'!$B$35*'Базовые параметры'!$B$41</f>
        <v>0</v>
      </c>
      <c r="G31" s="42">
        <f>G17*'Базовые параметры'!$B$35*'Базовые параметры'!$B$41</f>
        <v>0</v>
      </c>
      <c r="H31" s="42">
        <f>H17*'Базовые параметры'!$B$35*'Базовые параметры'!$B$41</f>
        <v>0</v>
      </c>
      <c r="I31" s="42">
        <f>I17*'Базовые параметры'!$B$35*'Базовые параметры'!$B$41</f>
        <v>0</v>
      </c>
      <c r="J31" s="42">
        <f>J17*'Базовые параметры'!$B$35*'Базовые параметры'!$B$41</f>
        <v>0</v>
      </c>
      <c r="K31" s="42">
        <f>K17*'Базовые параметры'!$B$35*'Базовые параметры'!$B$41</f>
        <v>0</v>
      </c>
      <c r="L31" s="42">
        <f>L17*'Базовые параметры'!$B$35*'Базовые параметры'!$B$41</f>
        <v>0</v>
      </c>
      <c r="M31" s="42">
        <f>M17*'Базовые параметры'!$B$35*'Базовые параметры'!$B$41</f>
        <v>0</v>
      </c>
      <c r="N31" s="42">
        <f>N17*'Базовые параметры'!$B$35*'Базовые параметры'!$B$41</f>
        <v>0</v>
      </c>
      <c r="O31" s="42">
        <f>O17*'Базовые параметры'!$B$35*'Базовые параметры'!$B$41</f>
        <v>0</v>
      </c>
      <c r="P31" s="42">
        <f>P17*'Базовые параметры'!$B$35*'Базовые параметры'!$B$41</f>
        <v>0</v>
      </c>
      <c r="Q31" s="42">
        <f>Q17*'Базовые параметры'!$B$35*'Базовые параметры'!$B$41</f>
        <v>0</v>
      </c>
      <c r="R31" s="42">
        <f>R17*'Базовые параметры'!$B$35*'Базовые параметры'!$B$41</f>
        <v>0</v>
      </c>
      <c r="S31" s="42">
        <f>S17*'Базовые параметры'!$B$35*'Базовые параметры'!$B$41</f>
        <v>0</v>
      </c>
      <c r="T31" s="42">
        <f>T17*'Базовые параметры'!$B$35*'Базовые параметры'!$B$41</f>
        <v>0</v>
      </c>
      <c r="U31" s="42">
        <f>U17*'Базовые параметры'!$B$35*'Базовые параметры'!$B$41</f>
        <v>0</v>
      </c>
      <c r="V31" s="42">
        <f>V17*'Базовые параметры'!$B$35*'Базовые параметры'!$B$41</f>
        <v>0</v>
      </c>
      <c r="W31" s="42">
        <f>W17*'Базовые параметры'!$B$35*'Базовые параметры'!$B$41</f>
        <v>0</v>
      </c>
      <c r="X31" s="42">
        <f>X17*'Базовые параметры'!$B$35*'Базовые параметры'!$B$41</f>
        <v>0</v>
      </c>
      <c r="Y31" s="42">
        <f>Y17*'Базовые параметры'!$B$35*'Базовые параметры'!$B$41</f>
        <v>0</v>
      </c>
      <c r="Z31" s="42">
        <f>Z17*'Базовые параметры'!$B$35*'Базовые параметры'!$B$41</f>
        <v>0</v>
      </c>
      <c r="AA31" s="42">
        <f>AA17*'Базовые параметры'!$B$35*'Базовые параметры'!$B$41</f>
        <v>0</v>
      </c>
      <c r="AB31" s="42">
        <f>AB17*'Базовые параметры'!$B$35*'Базовые параметры'!$B$41</f>
        <v>0</v>
      </c>
      <c r="AC31" s="42">
        <f>AC17*'Базовые параметры'!$B$35*'Базовые параметры'!$B$41</f>
        <v>0</v>
      </c>
      <c r="AD31" s="42">
        <f>AD17*'Базовые параметры'!$B$35*'Базовые параметры'!$B$41</f>
        <v>0</v>
      </c>
      <c r="AE31" s="42">
        <f>AE17*'Базовые параметры'!$B$35*'Базовые параметры'!$B$41</f>
        <v>0</v>
      </c>
      <c r="AF31" s="42">
        <f>AF17*'Базовые параметры'!$B$35*'Базовые параметры'!$B$41</f>
        <v>0</v>
      </c>
      <c r="AG31" s="42">
        <f>AG17*'Базовые параметры'!$B$35*'Базовые параметры'!$B$41</f>
        <v>0</v>
      </c>
      <c r="AH31" s="42">
        <f>AH17*'Базовые параметры'!$B$35*'Базовые параметры'!$B$41</f>
        <v>0</v>
      </c>
      <c r="AI31" s="42">
        <f>AI17*'Базовые параметры'!$B$35*'Базовые параметры'!$B$41</f>
        <v>0</v>
      </c>
      <c r="AJ31" s="42">
        <f>AJ17*'Базовые параметры'!$B$35*'Базовые параметры'!$B$41</f>
        <v>0</v>
      </c>
      <c r="AK31" s="42">
        <f>AK17*'Базовые параметры'!$B$35*'Базовые параметры'!$B$41</f>
        <v>0</v>
      </c>
    </row>
    <row r="32" spans="1:37" x14ac:dyDescent="0.2">
      <c r="A32" s="32" t="s">
        <v>21</v>
      </c>
      <c r="B32" s="42"/>
      <c r="C32" s="42"/>
      <c r="D32" s="42">
        <f>D18*'Базовые параметры'!$B$35*'Базовые параметры'!$B$42</f>
        <v>0</v>
      </c>
      <c r="E32" s="42">
        <f>E18*'Базовые параметры'!$B$35*'Базовые параметры'!$B$42</f>
        <v>0</v>
      </c>
      <c r="F32" s="42">
        <f>F18*'Базовые параметры'!$B$35*'Базовые параметры'!$B$42</f>
        <v>0</v>
      </c>
      <c r="G32" s="42">
        <f>G18*'Базовые параметры'!$B$35*'Базовые параметры'!$B$42</f>
        <v>0</v>
      </c>
      <c r="H32" s="42">
        <f>H18*'Базовые параметры'!$B$35*'Базовые параметры'!$B$42</f>
        <v>0</v>
      </c>
      <c r="I32" s="42">
        <f>I18*'Базовые параметры'!$B$35*'Базовые параметры'!$B$42</f>
        <v>0</v>
      </c>
      <c r="J32" s="42">
        <f>J18*'Базовые параметры'!$B$35*'Базовые параметры'!$B$42</f>
        <v>0</v>
      </c>
      <c r="K32" s="42">
        <f>K18*'Базовые параметры'!$B$35*'Базовые параметры'!$B$42</f>
        <v>0</v>
      </c>
      <c r="L32" s="42">
        <f>L18*'Базовые параметры'!$B$35*'Базовые параметры'!$B$42</f>
        <v>0</v>
      </c>
      <c r="M32" s="42">
        <f>M18*'Базовые параметры'!$B$35*'Базовые параметры'!$B$42</f>
        <v>0</v>
      </c>
      <c r="N32" s="42">
        <f>N18*'Базовые параметры'!$B$35*'Базовые параметры'!$B$42</f>
        <v>0</v>
      </c>
      <c r="O32" s="42">
        <f>O18*'Базовые параметры'!$B$35*'Базовые параметры'!$B$42</f>
        <v>0</v>
      </c>
      <c r="P32" s="42">
        <f>P18*'Базовые параметры'!$B$35*'Базовые параметры'!$B$42</f>
        <v>0</v>
      </c>
      <c r="Q32" s="42">
        <f>Q18*'Базовые параметры'!$B$35*'Базовые параметры'!$B$42</f>
        <v>0</v>
      </c>
      <c r="R32" s="42">
        <f>R18*'Базовые параметры'!$B$35*'Базовые параметры'!$B$42</f>
        <v>0</v>
      </c>
      <c r="S32" s="42">
        <f>S18*'Базовые параметры'!$B$35*'Базовые параметры'!$B$42</f>
        <v>0</v>
      </c>
      <c r="T32" s="42">
        <f>T18*'Базовые параметры'!$B$35*'Базовые параметры'!$B$42</f>
        <v>0</v>
      </c>
      <c r="U32" s="42">
        <f>U18*'Базовые параметры'!$B$35*'Базовые параметры'!$B$42</f>
        <v>0</v>
      </c>
      <c r="V32" s="42">
        <f>V18*'Базовые параметры'!$B$35*'Базовые параметры'!$B$42</f>
        <v>0</v>
      </c>
      <c r="W32" s="42">
        <f>W18*'Базовые параметры'!$B$35*'Базовые параметры'!$B$42</f>
        <v>0</v>
      </c>
      <c r="X32" s="42">
        <f>X18*'Базовые параметры'!$B$35*'Базовые параметры'!$B$42</f>
        <v>0</v>
      </c>
      <c r="Y32" s="42">
        <f>Y18*'Базовые параметры'!$B$35*'Базовые параметры'!$B$42</f>
        <v>0</v>
      </c>
      <c r="Z32" s="42">
        <f>Z18*'Базовые параметры'!$B$35*'Базовые параметры'!$B$42</f>
        <v>0</v>
      </c>
      <c r="AA32" s="42">
        <f>AA18*'Базовые параметры'!$B$35*'Базовые параметры'!$B$42</f>
        <v>0</v>
      </c>
      <c r="AB32" s="42">
        <f>AB18*'Базовые параметры'!$B$35*'Базовые параметры'!$B$42</f>
        <v>0</v>
      </c>
      <c r="AC32" s="42">
        <f>AC18*'Базовые параметры'!$B$35*'Базовые параметры'!$B$42</f>
        <v>0</v>
      </c>
      <c r="AD32" s="42">
        <f>AD18*'Базовые параметры'!$B$35*'Базовые параметры'!$B$42</f>
        <v>0</v>
      </c>
      <c r="AE32" s="42">
        <f>AE18*'Базовые параметры'!$B$35*'Базовые параметры'!$B$42</f>
        <v>0</v>
      </c>
      <c r="AF32" s="42">
        <f>AF18*'Базовые параметры'!$B$35*'Базовые параметры'!$B$42</f>
        <v>0</v>
      </c>
      <c r="AG32" s="42">
        <f>AG18*'Базовые параметры'!$B$35*'Базовые параметры'!$B$42</f>
        <v>0</v>
      </c>
      <c r="AH32" s="42">
        <f>AH18*'Базовые параметры'!$B$35*'Базовые параметры'!$B$42</f>
        <v>0</v>
      </c>
      <c r="AI32" s="42">
        <f>AI18*'Базовые параметры'!$B$35*'Базовые параметры'!$B$42</f>
        <v>0</v>
      </c>
      <c r="AJ32" s="42">
        <f>AJ18*'Базовые параметры'!$B$35*'Базовые параметры'!$B$42</f>
        <v>0</v>
      </c>
      <c r="AK32" s="42">
        <f>AK18*'Базовые параметры'!$B$35*'Базовые параметры'!$B$42</f>
        <v>0</v>
      </c>
    </row>
    <row r="33" spans="1:37" s="35" customFormat="1" x14ac:dyDescent="0.2"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</row>
    <row r="34" spans="1:37" s="35" customFormat="1" hidden="1" x14ac:dyDescent="0.2">
      <c r="A34" s="63" t="s">
        <v>69</v>
      </c>
      <c r="B34" s="78"/>
      <c r="C34" s="78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</row>
    <row r="35" spans="1:37" s="35" customFormat="1" hidden="1" x14ac:dyDescent="0.2">
      <c r="A35" s="62" t="s">
        <v>70</v>
      </c>
      <c r="B35" s="42">
        <v>1</v>
      </c>
      <c r="C35" s="42">
        <v>1</v>
      </c>
      <c r="D35" s="42">
        <v>1</v>
      </c>
      <c r="E35" s="42">
        <v>1</v>
      </c>
      <c r="F35" s="42">
        <v>1</v>
      </c>
      <c r="G35" s="42">
        <v>1</v>
      </c>
      <c r="H35" s="42">
        <v>1</v>
      </c>
      <c r="I35" s="42">
        <v>1</v>
      </c>
      <c r="J35" s="42">
        <v>1</v>
      </c>
      <c r="K35" s="42">
        <v>1</v>
      </c>
      <c r="L35" s="42">
        <v>1</v>
      </c>
      <c r="M35" s="42">
        <v>1</v>
      </c>
      <c r="N35" s="42">
        <v>1</v>
      </c>
      <c r="O35" s="42">
        <v>1</v>
      </c>
      <c r="P35" s="42">
        <v>1</v>
      </c>
      <c r="Q35" s="42">
        <v>1</v>
      </c>
      <c r="R35" s="42">
        <v>1</v>
      </c>
      <c r="S35" s="42">
        <v>1</v>
      </c>
      <c r="T35" s="42">
        <v>1</v>
      </c>
      <c r="U35" s="42">
        <v>1</v>
      </c>
      <c r="V35" s="42">
        <v>1</v>
      </c>
      <c r="W35" s="42">
        <v>1</v>
      </c>
      <c r="X35" s="42">
        <v>1</v>
      </c>
      <c r="Y35" s="42">
        <v>1</v>
      </c>
      <c r="Z35" s="42">
        <v>1</v>
      </c>
      <c r="AA35" s="42">
        <v>1</v>
      </c>
      <c r="AB35" s="42">
        <v>1</v>
      </c>
      <c r="AC35" s="42">
        <v>1</v>
      </c>
      <c r="AD35" s="42">
        <v>1</v>
      </c>
      <c r="AE35" s="42">
        <v>1</v>
      </c>
      <c r="AF35" s="42">
        <v>1</v>
      </c>
      <c r="AG35" s="42">
        <v>1</v>
      </c>
      <c r="AH35" s="42">
        <v>1</v>
      </c>
      <c r="AI35" s="42">
        <v>1</v>
      </c>
      <c r="AJ35" s="42">
        <v>1</v>
      </c>
      <c r="AK35" s="42">
        <v>1</v>
      </c>
    </row>
    <row r="36" spans="1:37" s="35" customFormat="1" hidden="1" x14ac:dyDescent="0.2">
      <c r="A36" s="62" t="s">
        <v>15</v>
      </c>
      <c r="B36" s="42">
        <f>B35*'Базовые параметры'!$B$45*'Базовые параметры'!$B$50</f>
        <v>0</v>
      </c>
      <c r="C36" s="42">
        <f>C35*'Базовые параметры'!$B$45*'Базовые параметры'!$B$50</f>
        <v>0</v>
      </c>
      <c r="D36" s="42">
        <f>D35*'Базовые параметры'!$B$45*'Базовые параметры'!$B$50</f>
        <v>0</v>
      </c>
      <c r="E36" s="42">
        <f>E35*'Базовые параметры'!$B$45*'Базовые параметры'!$B$50</f>
        <v>0</v>
      </c>
      <c r="F36" s="42">
        <f>F35*'Базовые параметры'!$B$45*'Базовые параметры'!$B$50</f>
        <v>0</v>
      </c>
      <c r="G36" s="42">
        <f>G35*'Базовые параметры'!$B$45*'Базовые параметры'!$B$50</f>
        <v>0</v>
      </c>
      <c r="H36" s="42">
        <f>H35*'Базовые параметры'!$B$45*'Базовые параметры'!$B$50</f>
        <v>0</v>
      </c>
      <c r="I36" s="42">
        <f>I35*'Базовые параметры'!$B$45*'Базовые параметры'!$B$50</f>
        <v>0</v>
      </c>
      <c r="J36" s="42">
        <f>J35*'Базовые параметры'!$B$45*'Базовые параметры'!$B$50</f>
        <v>0</v>
      </c>
      <c r="K36" s="42">
        <f>K35*'Базовые параметры'!$B$45*'Базовые параметры'!$B$50</f>
        <v>0</v>
      </c>
      <c r="L36" s="42">
        <f>L35*'Базовые параметры'!$B$45*'Базовые параметры'!$B$50</f>
        <v>0</v>
      </c>
      <c r="M36" s="42">
        <f>M35*'Базовые параметры'!$B$45*'Базовые параметры'!$B$50</f>
        <v>0</v>
      </c>
      <c r="N36" s="42">
        <f>N35*'Базовые параметры'!$B$45*'Базовые параметры'!$B$50</f>
        <v>0</v>
      </c>
      <c r="O36" s="42">
        <f>O35*'Базовые параметры'!$B$45*'Базовые параметры'!$B$50</f>
        <v>0</v>
      </c>
      <c r="P36" s="42">
        <f>P35*'Базовые параметры'!$B$45*'Базовые параметры'!$B$50</f>
        <v>0</v>
      </c>
      <c r="Q36" s="42">
        <f>Q35*'Базовые параметры'!$B$45*'Базовые параметры'!$B$50</f>
        <v>0</v>
      </c>
      <c r="R36" s="42">
        <f>R35*'Базовые параметры'!$B$45*'Базовые параметры'!$B$50</f>
        <v>0</v>
      </c>
      <c r="S36" s="42">
        <f>S35*'Базовые параметры'!$B$45*'Базовые параметры'!$B$50</f>
        <v>0</v>
      </c>
      <c r="T36" s="42">
        <f>T35*'Базовые параметры'!$B$45*'Базовые параметры'!$B$50</f>
        <v>0</v>
      </c>
      <c r="U36" s="42">
        <f>U35*'Базовые параметры'!$B$45*'Базовые параметры'!$B$50</f>
        <v>0</v>
      </c>
      <c r="V36" s="42">
        <f>V35*'Базовые параметры'!$B$45*'Базовые параметры'!$B$50</f>
        <v>0</v>
      </c>
      <c r="W36" s="42">
        <f>W35*'Базовые параметры'!$B$45*'Базовые параметры'!$B$50</f>
        <v>0</v>
      </c>
      <c r="X36" s="42">
        <f>X35*'Базовые параметры'!$B$45*'Базовые параметры'!$B$50</f>
        <v>0</v>
      </c>
      <c r="Y36" s="42">
        <f>Y35*'Базовые параметры'!$B$45*'Базовые параметры'!$B$50</f>
        <v>0</v>
      </c>
      <c r="Z36" s="42">
        <f>Z35*'Базовые параметры'!$B$45*'Базовые параметры'!$B$50</f>
        <v>0</v>
      </c>
      <c r="AA36" s="42">
        <f>AA35*'Базовые параметры'!$B$45*'Базовые параметры'!$B$50</f>
        <v>0</v>
      </c>
      <c r="AB36" s="42">
        <f>AB35*'Базовые параметры'!$B$45*'Базовые параметры'!$B$50</f>
        <v>0</v>
      </c>
      <c r="AC36" s="42">
        <f>AC35*'Базовые параметры'!$B$45*'Базовые параметры'!$B$50</f>
        <v>0</v>
      </c>
      <c r="AD36" s="42">
        <f>AD35*'Базовые параметры'!$B$45*'Базовые параметры'!$B$50</f>
        <v>0</v>
      </c>
      <c r="AE36" s="42">
        <f>AE35*'Базовые параметры'!$B$45*'Базовые параметры'!$B$50</f>
        <v>0</v>
      </c>
      <c r="AF36" s="42">
        <f>AF35*'Базовые параметры'!$B$45*'Базовые параметры'!$B$50</f>
        <v>0</v>
      </c>
      <c r="AG36" s="42">
        <f>AG35*'Базовые параметры'!$B$45*'Базовые параметры'!$B$50</f>
        <v>0</v>
      </c>
      <c r="AH36" s="42">
        <f>AH35*'Базовые параметры'!$B$45*'Базовые параметры'!$B$50</f>
        <v>0</v>
      </c>
      <c r="AI36" s="42">
        <f>AI35*'Базовые параметры'!$B$45*'Базовые параметры'!$B$50</f>
        <v>0</v>
      </c>
      <c r="AJ36" s="42">
        <f>AJ35*'Базовые параметры'!$B$45*'Базовые параметры'!$B$50</f>
        <v>0</v>
      </c>
      <c r="AK36" s="42">
        <f>AK35*'Базовые параметры'!$B$45*'Базовые параметры'!$B$50</f>
        <v>0</v>
      </c>
    </row>
    <row r="37" spans="1:37" s="35" customFormat="1" x14ac:dyDescent="0.2"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</row>
    <row r="38" spans="1:37" x14ac:dyDescent="0.2">
      <c r="A38" s="37" t="s">
        <v>71</v>
      </c>
      <c r="B38" s="73">
        <f>B36+B21</f>
        <v>816000</v>
      </c>
      <c r="C38" s="73">
        <f t="shared" ref="C38:AK38" si="68">C36+C21</f>
        <v>1292000</v>
      </c>
      <c r="D38" s="73">
        <f t="shared" si="68"/>
        <v>1632000</v>
      </c>
      <c r="E38" s="73">
        <f t="shared" si="68"/>
        <v>1972000</v>
      </c>
      <c r="F38" s="73">
        <f t="shared" si="68"/>
        <v>2040000</v>
      </c>
      <c r="G38" s="73">
        <f t="shared" si="68"/>
        <v>2312000</v>
      </c>
      <c r="H38" s="73">
        <f t="shared" si="68"/>
        <v>3196000</v>
      </c>
      <c r="I38" s="73">
        <f t="shared" si="68"/>
        <v>3400000</v>
      </c>
      <c r="J38" s="73">
        <f t="shared" si="68"/>
        <v>3944000</v>
      </c>
      <c r="K38" s="73">
        <f t="shared" si="68"/>
        <v>4080000</v>
      </c>
      <c r="L38" s="73">
        <f t="shared" si="68"/>
        <v>4896000</v>
      </c>
      <c r="M38" s="73">
        <f t="shared" si="68"/>
        <v>5100000</v>
      </c>
      <c r="N38" s="73">
        <f t="shared" si="68"/>
        <v>5100000</v>
      </c>
      <c r="O38" s="73">
        <f t="shared" si="68"/>
        <v>5100000</v>
      </c>
      <c r="P38" s="73">
        <f t="shared" si="68"/>
        <v>5100000</v>
      </c>
      <c r="Q38" s="73">
        <f t="shared" si="68"/>
        <v>5100000</v>
      </c>
      <c r="R38" s="73">
        <f t="shared" si="68"/>
        <v>5100000</v>
      </c>
      <c r="S38" s="73">
        <f t="shared" si="68"/>
        <v>5100000</v>
      </c>
      <c r="T38" s="73">
        <f t="shared" si="68"/>
        <v>5100000</v>
      </c>
      <c r="U38" s="73">
        <f t="shared" si="68"/>
        <v>5100000</v>
      </c>
      <c r="V38" s="73">
        <f t="shared" si="68"/>
        <v>5100000</v>
      </c>
      <c r="W38" s="73">
        <f t="shared" si="68"/>
        <v>5100000</v>
      </c>
      <c r="X38" s="73">
        <f t="shared" si="68"/>
        <v>5100000</v>
      </c>
      <c r="Y38" s="73">
        <f t="shared" si="68"/>
        <v>5100000</v>
      </c>
      <c r="Z38" s="73">
        <f t="shared" si="68"/>
        <v>5100000</v>
      </c>
      <c r="AA38" s="73">
        <f t="shared" si="68"/>
        <v>5100000</v>
      </c>
      <c r="AB38" s="73">
        <f t="shared" si="68"/>
        <v>5100000</v>
      </c>
      <c r="AC38" s="73">
        <f t="shared" si="68"/>
        <v>5100000</v>
      </c>
      <c r="AD38" s="73">
        <f t="shared" si="68"/>
        <v>5100000</v>
      </c>
      <c r="AE38" s="73">
        <f t="shared" si="68"/>
        <v>5100000</v>
      </c>
      <c r="AF38" s="73">
        <f t="shared" si="68"/>
        <v>5100000</v>
      </c>
      <c r="AG38" s="73">
        <f t="shared" si="68"/>
        <v>5100000</v>
      </c>
      <c r="AH38" s="73">
        <f t="shared" si="68"/>
        <v>5100000</v>
      </c>
      <c r="AI38" s="73">
        <f t="shared" si="68"/>
        <v>5100000</v>
      </c>
      <c r="AJ38" s="73">
        <f t="shared" si="68"/>
        <v>5100000</v>
      </c>
      <c r="AK38" s="73">
        <f t="shared" si="68"/>
        <v>5100000</v>
      </c>
    </row>
    <row r="39" spans="1:37" x14ac:dyDescent="0.2"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 enableFormatConditionsCalculation="0">
    <tabColor rgb="FF0070C0"/>
  </sheetPr>
  <dimension ref="A1:AL55"/>
  <sheetViews>
    <sheetView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C1" sqref="C1"/>
    </sheetView>
  </sheetViews>
  <sheetFormatPr baseColWidth="10" defaultColWidth="8.83203125" defaultRowHeight="15" x14ac:dyDescent="0.2"/>
  <cols>
    <col min="1" max="1" width="53" customWidth="1"/>
    <col min="2" max="4" width="13.6640625" customWidth="1"/>
    <col min="5" max="8" width="12" bestFit="1" customWidth="1"/>
    <col min="9" max="9" width="14.6640625" bestFit="1" customWidth="1"/>
    <col min="10" max="16" width="12.5" bestFit="1" customWidth="1"/>
    <col min="17" max="17" width="13.33203125" customWidth="1"/>
    <col min="18" max="19" width="14.1640625" customWidth="1"/>
    <col min="20" max="20" width="15.33203125" customWidth="1"/>
    <col min="21" max="21" width="14.5" customWidth="1"/>
    <col min="22" max="22" width="14.6640625" customWidth="1"/>
    <col min="23" max="23" width="16.6640625" customWidth="1"/>
    <col min="24" max="24" width="15.33203125" customWidth="1"/>
    <col min="25" max="25" width="15.83203125" customWidth="1"/>
    <col min="26" max="26" width="18.5" customWidth="1"/>
    <col min="27" max="30" width="12.5" bestFit="1" customWidth="1"/>
    <col min="31" max="38" width="13.6640625" bestFit="1" customWidth="1"/>
  </cols>
  <sheetData>
    <row r="1" spans="1:38" s="123" customFormat="1" x14ac:dyDescent="0.2">
      <c r="A1" s="123" t="s">
        <v>149</v>
      </c>
      <c r="C1" s="123" t="str">
        <f>TEXT('Расчёт окупаемости'!I15,"ММММ.ГГ")</f>
        <v>апрель.17</v>
      </c>
      <c r="D1" s="123" t="str">
        <f>TEXT('Расчёт окупаемости'!J15,"ММММ.ГГ")</f>
        <v>май.17</v>
      </c>
      <c r="E1" s="123" t="str">
        <f>TEXT('Расчёт окупаемости'!K15,"ММММ.ГГ")</f>
        <v>июнь.17</v>
      </c>
      <c r="F1" s="123" t="str">
        <f>TEXT('Расчёт окупаемости'!L15,"ММММ.ГГ")</f>
        <v>июль.17</v>
      </c>
      <c r="G1" s="123" t="str">
        <f>TEXT('Расчёт окупаемости'!M15,"ММММ.ГГ")</f>
        <v>август.17</v>
      </c>
      <c r="H1" s="123" t="str">
        <f>TEXT('Расчёт окупаемости'!N15,"ММММ.ГГ")</f>
        <v>сентябрь.17</v>
      </c>
      <c r="I1" s="123" t="str">
        <f>TEXT('Расчёт окупаемости'!O15,"ММММ.ГГ")</f>
        <v>октябрь.17</v>
      </c>
      <c r="J1" s="123" t="str">
        <f>TEXT('Расчёт окупаемости'!P15,"ММММ.ГГ")</f>
        <v>ноябрь.17</v>
      </c>
      <c r="K1" s="123" t="str">
        <f>TEXT('Расчёт окупаемости'!Q15,"ММММ.ГГ")</f>
        <v>декабрь.17</v>
      </c>
      <c r="L1" s="123" t="str">
        <f>TEXT('Расчёт окупаемости'!R15,"ММММ.ГГ")</f>
        <v>январь.18</v>
      </c>
      <c r="M1" s="123" t="str">
        <f>TEXT('Расчёт окупаемости'!S15,"ММММ.ГГ")</f>
        <v>февраль.18</v>
      </c>
      <c r="N1" s="123" t="str">
        <f>TEXT('Расчёт окупаемости'!T15,"ММММ.ГГ")</f>
        <v>март.18</v>
      </c>
      <c r="O1" s="123" t="str">
        <f>TEXT('Расчёт окупаемости'!U15,"ММММ.ГГ")</f>
        <v>январь.00</v>
      </c>
      <c r="P1" s="123" t="str">
        <f>TEXT('Расчёт окупаемости'!V15,"ММММ.ГГ")</f>
        <v>апрель.18</v>
      </c>
      <c r="Q1" s="123" t="str">
        <f>TEXT('Расчёт окупаемости'!W15,"ММММ.ГГ")</f>
        <v>май.18</v>
      </c>
      <c r="R1" s="123" t="str">
        <f>TEXT('Расчёт окупаемости'!X15,"ММММ.ГГ")</f>
        <v>июнь.18</v>
      </c>
      <c r="S1" s="123" t="str">
        <f>TEXT('Расчёт окупаемости'!Y15,"ММММ.ГГ")</f>
        <v>июль.18</v>
      </c>
      <c r="T1" s="123" t="str">
        <f>TEXT('Расчёт окупаемости'!Z15,"ММММ.ГГ")</f>
        <v>август.18</v>
      </c>
      <c r="U1" s="123" t="str">
        <f>TEXT('Расчёт окупаемости'!AA15,"ММММ.ГГ")</f>
        <v>сентябрь.18</v>
      </c>
      <c r="V1" s="123" t="str">
        <f>TEXT('Расчёт окупаемости'!AB15,"ММММ.ГГ")</f>
        <v>октябрь.18</v>
      </c>
      <c r="W1" s="123" t="str">
        <f>TEXT('Расчёт окупаемости'!AC15,"ММММ.ГГ")</f>
        <v>ноябрь.18</v>
      </c>
      <c r="X1" s="123" t="str">
        <f>TEXT('Расчёт окупаемости'!AD15,"ММММ.ГГ")</f>
        <v>декабрь.18</v>
      </c>
      <c r="Y1" s="123" t="str">
        <f>TEXT('Расчёт окупаемости'!AE15,"ММММ.ГГ")</f>
        <v>январь.19</v>
      </c>
      <c r="Z1" s="123" t="str">
        <f>TEXT('Расчёт окупаемости'!AF15,"ММММ.ГГ")</f>
        <v>февраль.19</v>
      </c>
      <c r="AA1" s="123" t="str">
        <f>TEXT('Расчёт окупаемости'!AG15,"ММММ.ГГ")</f>
        <v>март.19</v>
      </c>
      <c r="AB1" s="123" t="str">
        <f>TEXT('Расчёт окупаемости'!AH15,"ММММ.ГГ")</f>
        <v>апрель.19</v>
      </c>
      <c r="AC1" s="123" t="str">
        <f>TEXT('Расчёт окупаемости'!AI15,"ММММ.ГГ")</f>
        <v>май.19</v>
      </c>
      <c r="AD1" s="123" t="str">
        <f>TEXT('Расчёт окупаемости'!AJ15,"ММММ.ГГ")</f>
        <v>июнь.19</v>
      </c>
      <c r="AE1" s="123" t="str">
        <f>TEXT('Расчёт окупаемости'!AK15,"ММММ.ГГ")</f>
        <v>июль.19</v>
      </c>
      <c r="AF1" s="123" t="str">
        <f>TEXT('Расчёт окупаемости'!AL15,"ММММ.ГГ")</f>
        <v>август.19</v>
      </c>
      <c r="AG1" s="123" t="str">
        <f>TEXT('Расчёт окупаемости'!AM15,"ММММ.ГГ")</f>
        <v>сентябрь.19</v>
      </c>
      <c r="AH1" s="123" t="str">
        <f>TEXT('Расчёт окупаемости'!AN15,"ММММ.ГГ")</f>
        <v>октябрь.19</v>
      </c>
      <c r="AI1" s="123" t="str">
        <f>TEXT('Расчёт окупаемости'!AO15,"ММММ.ГГ")</f>
        <v>ноябрь.19</v>
      </c>
      <c r="AJ1" s="123" t="str">
        <f>TEXT('Расчёт окупаемости'!AP15,"ММММ.ГГ")</f>
        <v>декабрь.19</v>
      </c>
      <c r="AK1" s="123" t="str">
        <f>TEXT('Расчёт окупаемости'!AQ15,"ММММ.ГГ")</f>
        <v>январь.20</v>
      </c>
      <c r="AL1" s="123" t="str">
        <f>TEXT('Расчёт окупаемости'!AR15,"ММММ.ГГ")</f>
        <v>февраль.20</v>
      </c>
    </row>
    <row r="2" spans="1:38" x14ac:dyDescent="0.2">
      <c r="A2" t="s">
        <v>150</v>
      </c>
      <c r="B2" s="67">
        <v>0</v>
      </c>
      <c r="C2" s="71">
        <v>1</v>
      </c>
      <c r="D2" s="71">
        <v>2</v>
      </c>
      <c r="E2" s="71">
        <v>3</v>
      </c>
      <c r="F2" s="71">
        <v>4</v>
      </c>
      <c r="G2" s="71">
        <v>5</v>
      </c>
      <c r="H2" s="71">
        <v>6</v>
      </c>
      <c r="I2" s="71">
        <v>7</v>
      </c>
      <c r="J2" s="71">
        <v>8</v>
      </c>
      <c r="K2" s="71">
        <v>9</v>
      </c>
      <c r="L2" s="71">
        <v>10</v>
      </c>
      <c r="M2" s="71">
        <v>11</v>
      </c>
      <c r="N2" s="71">
        <v>12</v>
      </c>
      <c r="O2" s="71">
        <v>13</v>
      </c>
      <c r="P2" s="71">
        <v>14</v>
      </c>
      <c r="Q2" s="71">
        <v>15</v>
      </c>
      <c r="R2" s="71">
        <v>16</v>
      </c>
      <c r="S2" s="71">
        <v>17</v>
      </c>
      <c r="T2" s="71">
        <v>18</v>
      </c>
      <c r="U2" s="71">
        <v>19</v>
      </c>
      <c r="V2" s="71">
        <v>20</v>
      </c>
      <c r="W2" s="71">
        <v>21</v>
      </c>
      <c r="X2" s="71">
        <v>22</v>
      </c>
      <c r="Y2" s="71">
        <v>23</v>
      </c>
      <c r="Z2" s="71">
        <v>24</v>
      </c>
      <c r="AA2" s="71">
        <v>25</v>
      </c>
      <c r="AB2" s="71">
        <v>26</v>
      </c>
      <c r="AC2" s="71">
        <v>27</v>
      </c>
      <c r="AD2" s="71">
        <v>28</v>
      </c>
      <c r="AE2" s="71">
        <v>29</v>
      </c>
      <c r="AF2" s="71">
        <v>30</v>
      </c>
      <c r="AG2" s="71">
        <v>31</v>
      </c>
      <c r="AH2" s="71">
        <v>32</v>
      </c>
      <c r="AI2" s="71">
        <v>33</v>
      </c>
      <c r="AJ2" s="71">
        <v>34</v>
      </c>
      <c r="AK2" s="71">
        <v>35</v>
      </c>
      <c r="AL2" s="71">
        <v>36</v>
      </c>
    </row>
    <row r="3" spans="1:38" s="29" customFormat="1" x14ac:dyDescent="0.2">
      <c r="A3" s="94" t="s">
        <v>15</v>
      </c>
      <c r="B3" s="95"/>
      <c r="C3" s="96">
        <f>C4+C5+C6</f>
        <v>816000</v>
      </c>
      <c r="D3" s="96">
        <f t="shared" ref="D3:S3" si="0">D4+D5+D6</f>
        <v>1292000</v>
      </c>
      <c r="E3" s="96">
        <f t="shared" si="0"/>
        <v>1632000</v>
      </c>
      <c r="F3" s="96">
        <f t="shared" si="0"/>
        <v>1972000</v>
      </c>
      <c r="G3" s="96">
        <f t="shared" si="0"/>
        <v>2040000</v>
      </c>
      <c r="H3" s="96">
        <f t="shared" si="0"/>
        <v>2312000</v>
      </c>
      <c r="I3" s="96">
        <f t="shared" si="0"/>
        <v>3196000</v>
      </c>
      <c r="J3" s="96">
        <f t="shared" si="0"/>
        <v>3400000</v>
      </c>
      <c r="K3" s="96">
        <f t="shared" si="0"/>
        <v>3944000</v>
      </c>
      <c r="L3" s="96">
        <f t="shared" si="0"/>
        <v>4080000</v>
      </c>
      <c r="M3" s="96">
        <f t="shared" si="0"/>
        <v>4896000</v>
      </c>
      <c r="N3" s="96">
        <f t="shared" si="0"/>
        <v>5100000</v>
      </c>
      <c r="O3" s="96">
        <f t="shared" si="0"/>
        <v>5100000</v>
      </c>
      <c r="P3" s="96">
        <f t="shared" si="0"/>
        <v>5100000</v>
      </c>
      <c r="Q3" s="96">
        <f t="shared" si="0"/>
        <v>5100000</v>
      </c>
      <c r="R3" s="96">
        <f t="shared" si="0"/>
        <v>5100000</v>
      </c>
      <c r="S3" s="96">
        <f t="shared" si="0"/>
        <v>5100000</v>
      </c>
      <c r="T3" s="96">
        <f t="shared" ref="T3" si="1">T4+T5+T6</f>
        <v>5100000</v>
      </c>
      <c r="U3" s="96">
        <f t="shared" ref="U3" si="2">U4+U5+U6</f>
        <v>5100000</v>
      </c>
      <c r="V3" s="96">
        <f t="shared" ref="V3" si="3">V4+V5+V6</f>
        <v>5100000</v>
      </c>
      <c r="W3" s="96">
        <f t="shared" ref="W3" si="4">W4+W5+W6</f>
        <v>5100000</v>
      </c>
      <c r="X3" s="96">
        <f t="shared" ref="X3" si="5">X4+X5+X6</f>
        <v>5100000</v>
      </c>
      <c r="Y3" s="96">
        <f t="shared" ref="Y3" si="6">Y4+Y5+Y6</f>
        <v>5100000</v>
      </c>
      <c r="Z3" s="96">
        <f t="shared" ref="Z3" si="7">Z4+Z5+Z6</f>
        <v>5100000</v>
      </c>
      <c r="AA3" s="96">
        <f t="shared" ref="AA3" si="8">AA4+AA5+AA6</f>
        <v>5100000</v>
      </c>
      <c r="AB3" s="96">
        <f t="shared" ref="AB3" si="9">AB4+AB5+AB6</f>
        <v>5100000</v>
      </c>
      <c r="AC3" s="96">
        <f t="shared" ref="AC3" si="10">AC4+AC5+AC6</f>
        <v>5100000</v>
      </c>
      <c r="AD3" s="96">
        <f t="shared" ref="AD3" si="11">AD4+AD5+AD6</f>
        <v>5100000</v>
      </c>
      <c r="AE3" s="96">
        <f t="shared" ref="AE3" si="12">AE4+AE5+AE6</f>
        <v>5100000</v>
      </c>
      <c r="AF3" s="96">
        <f t="shared" ref="AF3" si="13">AF4+AF5+AF6</f>
        <v>5100000</v>
      </c>
      <c r="AG3" s="96">
        <f t="shared" ref="AG3" si="14">AG4+AG5+AG6</f>
        <v>5100000</v>
      </c>
      <c r="AH3" s="96">
        <f t="shared" ref="AH3" si="15">AH4+AH5+AH6</f>
        <v>5100000</v>
      </c>
      <c r="AI3" s="96">
        <f t="shared" ref="AI3" si="16">AI4+AI5+AI6</f>
        <v>5100000</v>
      </c>
      <c r="AJ3" s="96">
        <f t="shared" ref="AJ3" si="17">AJ4+AJ5+AJ6</f>
        <v>5100000</v>
      </c>
      <c r="AK3" s="96">
        <f t="shared" ref="AK3" si="18">AK4+AK5+AK6</f>
        <v>5100000</v>
      </c>
      <c r="AL3" s="96">
        <f t="shared" ref="AL3" si="19">AL4+AL5+AL6</f>
        <v>5100000</v>
      </c>
    </row>
    <row r="4" spans="1:38" x14ac:dyDescent="0.2">
      <c r="A4" s="97" t="s">
        <v>16</v>
      </c>
      <c r="B4" s="68"/>
      <c r="C4" s="42">
        <f>Продажи!B22</f>
        <v>816000</v>
      </c>
      <c r="D4" s="42">
        <f>Продажи!C22</f>
        <v>1292000</v>
      </c>
      <c r="E4" s="42">
        <f>Продажи!D22</f>
        <v>1632000</v>
      </c>
      <c r="F4" s="42">
        <f>Продажи!E22</f>
        <v>1972000</v>
      </c>
      <c r="G4" s="42">
        <f>Продажи!F22</f>
        <v>2040000</v>
      </c>
      <c r="H4" s="42">
        <f>Продажи!G22</f>
        <v>2312000</v>
      </c>
      <c r="I4" s="42">
        <f>Продажи!H22</f>
        <v>3196000</v>
      </c>
      <c r="J4" s="42">
        <f>Продажи!I22</f>
        <v>3400000</v>
      </c>
      <c r="K4" s="42">
        <f>Продажи!J22</f>
        <v>3944000</v>
      </c>
      <c r="L4" s="42">
        <f>Продажи!K22</f>
        <v>4080000</v>
      </c>
      <c r="M4" s="42">
        <f>Продажи!L22</f>
        <v>4896000</v>
      </c>
      <c r="N4" s="42">
        <f>Продажи!M22</f>
        <v>5100000</v>
      </c>
      <c r="O4" s="42">
        <f>Продажи!N22</f>
        <v>5100000</v>
      </c>
      <c r="P4" s="42">
        <f>Продажи!O22</f>
        <v>5100000</v>
      </c>
      <c r="Q4" s="42">
        <f>Продажи!P22</f>
        <v>5100000</v>
      </c>
      <c r="R4" s="42">
        <f>Продажи!Q22</f>
        <v>5100000</v>
      </c>
      <c r="S4" s="42">
        <f>Продажи!R22</f>
        <v>5100000</v>
      </c>
      <c r="T4" s="42">
        <f>Продажи!S22</f>
        <v>5100000</v>
      </c>
      <c r="U4" s="42">
        <f>Продажи!T22</f>
        <v>5100000</v>
      </c>
      <c r="V4" s="42">
        <f>Продажи!U22</f>
        <v>5100000</v>
      </c>
      <c r="W4" s="42">
        <f>Продажи!V22</f>
        <v>5100000</v>
      </c>
      <c r="X4" s="42">
        <f>Продажи!W22</f>
        <v>5100000</v>
      </c>
      <c r="Y4" s="42">
        <f>Продажи!X22</f>
        <v>5100000</v>
      </c>
      <c r="Z4" s="42">
        <f>Продажи!Y22</f>
        <v>5100000</v>
      </c>
      <c r="AA4" s="42">
        <f>Продажи!Z22</f>
        <v>5100000</v>
      </c>
      <c r="AB4" s="42">
        <f>Продажи!AA22</f>
        <v>5100000</v>
      </c>
      <c r="AC4" s="42">
        <f>Продажи!AB22</f>
        <v>5100000</v>
      </c>
      <c r="AD4" s="42">
        <f>Продажи!AC22</f>
        <v>5100000</v>
      </c>
      <c r="AE4" s="42">
        <f>Продажи!AD22</f>
        <v>5100000</v>
      </c>
      <c r="AF4" s="42">
        <f>Продажи!AE22</f>
        <v>5100000</v>
      </c>
      <c r="AG4" s="42">
        <f>Продажи!AF22</f>
        <v>5100000</v>
      </c>
      <c r="AH4" s="42">
        <f>Продажи!AG22</f>
        <v>5100000</v>
      </c>
      <c r="AI4" s="42">
        <f>Продажи!AH22</f>
        <v>5100000</v>
      </c>
      <c r="AJ4" s="42">
        <f>Продажи!AI22</f>
        <v>5100000</v>
      </c>
      <c r="AK4" s="42">
        <f>Продажи!AJ22</f>
        <v>5100000</v>
      </c>
      <c r="AL4" s="42">
        <f>Продажи!AK22</f>
        <v>5100000</v>
      </c>
    </row>
    <row r="5" spans="1:38" x14ac:dyDescent="0.2">
      <c r="A5" s="97" t="s">
        <v>17</v>
      </c>
      <c r="B5" s="68"/>
      <c r="C5" s="42">
        <f>Продажи!B23</f>
        <v>0</v>
      </c>
      <c r="D5" s="42">
        <f>Продажи!C23</f>
        <v>0</v>
      </c>
      <c r="E5" s="42">
        <f>Продажи!D23</f>
        <v>0</v>
      </c>
      <c r="F5" s="42">
        <f>Продажи!E23</f>
        <v>0</v>
      </c>
      <c r="G5" s="42">
        <f>Продажи!F23</f>
        <v>0</v>
      </c>
      <c r="H5" s="42">
        <f>Продажи!G23</f>
        <v>0</v>
      </c>
      <c r="I5" s="42">
        <f>Продажи!H23</f>
        <v>0</v>
      </c>
      <c r="J5" s="42">
        <f>Продажи!I23</f>
        <v>0</v>
      </c>
      <c r="K5" s="42">
        <f>Продажи!J23</f>
        <v>0</v>
      </c>
      <c r="L5" s="42">
        <f>Продажи!K23</f>
        <v>0</v>
      </c>
      <c r="M5" s="42">
        <f>Продажи!L23</f>
        <v>0</v>
      </c>
      <c r="N5" s="42">
        <f>Продажи!M23</f>
        <v>0</v>
      </c>
      <c r="O5" s="42">
        <f>Продажи!N23</f>
        <v>0</v>
      </c>
      <c r="P5" s="42">
        <f>Продажи!O23</f>
        <v>0</v>
      </c>
      <c r="Q5" s="42">
        <f>Продажи!P23</f>
        <v>0</v>
      </c>
      <c r="R5" s="42">
        <f>Продажи!Q23</f>
        <v>0</v>
      </c>
      <c r="S5" s="42">
        <f>Продажи!R23</f>
        <v>0</v>
      </c>
      <c r="T5" s="42">
        <f>Продажи!S23</f>
        <v>0</v>
      </c>
      <c r="U5" s="42">
        <f>Продажи!T23</f>
        <v>0</v>
      </c>
      <c r="V5" s="42">
        <f>Продажи!U23</f>
        <v>0</v>
      </c>
      <c r="W5" s="42">
        <f>Продажи!V23</f>
        <v>0</v>
      </c>
      <c r="X5" s="42">
        <f>Продажи!W23</f>
        <v>0</v>
      </c>
      <c r="Y5" s="42">
        <f>Продажи!X23</f>
        <v>0</v>
      </c>
      <c r="Z5" s="42">
        <f>Продажи!Y23</f>
        <v>0</v>
      </c>
      <c r="AA5" s="42">
        <f>Продажи!Z23</f>
        <v>0</v>
      </c>
      <c r="AB5" s="42">
        <f>Продажи!AA23</f>
        <v>0</v>
      </c>
      <c r="AC5" s="42">
        <f>Продажи!AB23</f>
        <v>0</v>
      </c>
      <c r="AD5" s="42">
        <f>Продажи!AC23</f>
        <v>0</v>
      </c>
      <c r="AE5" s="42">
        <f>Продажи!AD23</f>
        <v>0</v>
      </c>
      <c r="AF5" s="42">
        <f>Продажи!AE23</f>
        <v>0</v>
      </c>
      <c r="AG5" s="42">
        <f>Продажи!AF23</f>
        <v>0</v>
      </c>
      <c r="AH5" s="42">
        <f>Продажи!AG23</f>
        <v>0</v>
      </c>
      <c r="AI5" s="42">
        <f>Продажи!AH23</f>
        <v>0</v>
      </c>
      <c r="AJ5" s="42">
        <f>Продажи!AI23</f>
        <v>0</v>
      </c>
      <c r="AK5" s="42">
        <f>Продажи!AJ23</f>
        <v>0</v>
      </c>
      <c r="AL5" s="42">
        <f>Продажи!AK23</f>
        <v>0</v>
      </c>
    </row>
    <row r="6" spans="1:38" hidden="1" x14ac:dyDescent="0.2">
      <c r="A6" s="98" t="s">
        <v>72</v>
      </c>
      <c r="B6" s="99"/>
      <c r="C6" s="100">
        <f>Продажи!B36</f>
        <v>0</v>
      </c>
      <c r="D6" s="100">
        <f>Продажи!C36</f>
        <v>0</v>
      </c>
      <c r="E6" s="100">
        <f>Продажи!D36</f>
        <v>0</v>
      </c>
      <c r="F6" s="100">
        <f>Продажи!E36</f>
        <v>0</v>
      </c>
      <c r="G6" s="100">
        <f>Продажи!F36</f>
        <v>0</v>
      </c>
      <c r="H6" s="100">
        <f>Продажи!G36</f>
        <v>0</v>
      </c>
      <c r="I6" s="100">
        <f>Продажи!H36</f>
        <v>0</v>
      </c>
      <c r="J6" s="100">
        <f>Продажи!I36</f>
        <v>0</v>
      </c>
      <c r="K6" s="100">
        <f>Продажи!J36</f>
        <v>0</v>
      </c>
      <c r="L6" s="100">
        <f>Продажи!K36</f>
        <v>0</v>
      </c>
      <c r="M6" s="100">
        <f>Продажи!L36</f>
        <v>0</v>
      </c>
      <c r="N6" s="100">
        <f>Продажи!M36</f>
        <v>0</v>
      </c>
      <c r="O6" s="100">
        <f>Продажи!N36</f>
        <v>0</v>
      </c>
      <c r="P6" s="100">
        <f>Продажи!O36</f>
        <v>0</v>
      </c>
      <c r="Q6" s="100">
        <f>Продажи!P36</f>
        <v>0</v>
      </c>
      <c r="R6" s="100">
        <f>Продажи!Q36</f>
        <v>0</v>
      </c>
      <c r="S6" s="100">
        <f>Продажи!R36</f>
        <v>0</v>
      </c>
      <c r="T6" s="100">
        <f>Продажи!S36</f>
        <v>0</v>
      </c>
      <c r="U6" s="100">
        <f>Продажи!T36</f>
        <v>0</v>
      </c>
      <c r="V6" s="100">
        <f>Продажи!U36</f>
        <v>0</v>
      </c>
      <c r="W6" s="100">
        <f>Продажи!V36</f>
        <v>0</v>
      </c>
      <c r="X6" s="100">
        <f>Продажи!W36</f>
        <v>0</v>
      </c>
      <c r="Y6" s="100">
        <f>Продажи!X36</f>
        <v>0</v>
      </c>
      <c r="Z6" s="100">
        <f>Продажи!Y36</f>
        <v>0</v>
      </c>
      <c r="AA6" s="100">
        <f>Продажи!Z36</f>
        <v>0</v>
      </c>
      <c r="AB6" s="100">
        <f>Продажи!AA36</f>
        <v>0</v>
      </c>
      <c r="AC6" s="100">
        <f>Продажи!AB36</f>
        <v>0</v>
      </c>
      <c r="AD6" s="100">
        <f>Продажи!AC36</f>
        <v>0</v>
      </c>
      <c r="AE6" s="100">
        <f>Продажи!AD36</f>
        <v>0</v>
      </c>
      <c r="AF6" s="100">
        <f>Продажи!AE36</f>
        <v>0</v>
      </c>
      <c r="AG6" s="100">
        <f>Продажи!AF36</f>
        <v>0</v>
      </c>
      <c r="AH6" s="100">
        <f>Продажи!AG36</f>
        <v>0</v>
      </c>
      <c r="AI6" s="100">
        <f>Продажи!AH36</f>
        <v>0</v>
      </c>
      <c r="AJ6" s="100">
        <f>Продажи!AI36</f>
        <v>0</v>
      </c>
      <c r="AK6" s="100">
        <f>Продажи!AJ36</f>
        <v>0</v>
      </c>
      <c r="AL6" s="100">
        <f>Продажи!AK36</f>
        <v>0</v>
      </c>
    </row>
    <row r="7" spans="1:38" s="35" customFormat="1" x14ac:dyDescent="0.2"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</row>
    <row r="8" spans="1:38" s="28" customFormat="1" x14ac:dyDescent="0.2">
      <c r="A8" s="44" t="s">
        <v>10</v>
      </c>
      <c r="B8" s="69"/>
      <c r="C8" s="45">
        <f>C9+C16+C26</f>
        <v>627223.08417833084</v>
      </c>
      <c r="D8" s="45">
        <f t="shared" ref="D8:AL8" si="20">D9+D16+D26</f>
        <v>1017553.2166156906</v>
      </c>
      <c r="E8" s="45">
        <f t="shared" si="20"/>
        <v>1238646.1683566617</v>
      </c>
      <c r="F8" s="45">
        <f t="shared" si="20"/>
        <v>1470139.120097633</v>
      </c>
      <c r="G8" s="45">
        <f t="shared" si="20"/>
        <v>1514357.7104458273</v>
      </c>
      <c r="H8" s="45">
        <f t="shared" si="20"/>
        <v>1701632.0718386043</v>
      </c>
      <c r="I8" s="45">
        <f t="shared" si="20"/>
        <v>2276473.7463651295</v>
      </c>
      <c r="J8" s="45">
        <f t="shared" si="20"/>
        <v>2409129.5174097121</v>
      </c>
      <c r="K8" s="45">
        <f t="shared" si="20"/>
        <v>2762878.240195266</v>
      </c>
      <c r="L8" s="45">
        <f t="shared" si="20"/>
        <v>2851315.4208916547</v>
      </c>
      <c r="M8" s="45">
        <f t="shared" si="20"/>
        <v>3381938.5050699855</v>
      </c>
      <c r="N8" s="45">
        <f t="shared" si="20"/>
        <v>3514594.2761145681</v>
      </c>
      <c r="O8" s="45">
        <f t="shared" si="20"/>
        <v>3514594.2761145681</v>
      </c>
      <c r="P8" s="45">
        <f t="shared" si="20"/>
        <v>3514594.2761145681</v>
      </c>
      <c r="Q8" s="45">
        <f t="shared" si="20"/>
        <v>3514594.2761145681</v>
      </c>
      <c r="R8" s="45">
        <f t="shared" si="20"/>
        <v>3514594.2761145681</v>
      </c>
      <c r="S8" s="45">
        <f t="shared" si="20"/>
        <v>3514594.2761145681</v>
      </c>
      <c r="T8" s="45">
        <f t="shared" si="20"/>
        <v>3514594.2761145681</v>
      </c>
      <c r="U8" s="45">
        <f t="shared" si="20"/>
        <v>3514594.2761145681</v>
      </c>
      <c r="V8" s="45">
        <f t="shared" si="20"/>
        <v>3514594.2761145681</v>
      </c>
      <c r="W8" s="45">
        <f t="shared" si="20"/>
        <v>3514594.2761145681</v>
      </c>
      <c r="X8" s="45">
        <f t="shared" si="20"/>
        <v>3514594.2761145681</v>
      </c>
      <c r="Y8" s="45">
        <f t="shared" si="20"/>
        <v>3514594.2761145681</v>
      </c>
      <c r="Z8" s="45">
        <f t="shared" si="20"/>
        <v>3514594.2761145681</v>
      </c>
      <c r="AA8" s="45">
        <f t="shared" si="20"/>
        <v>3514594.2761145681</v>
      </c>
      <c r="AB8" s="45">
        <f t="shared" si="20"/>
        <v>3514594.2761145681</v>
      </c>
      <c r="AC8" s="45">
        <f t="shared" si="20"/>
        <v>3514594.2761145681</v>
      </c>
      <c r="AD8" s="45">
        <f t="shared" si="20"/>
        <v>3514594.2761145681</v>
      </c>
      <c r="AE8" s="45">
        <f t="shared" si="20"/>
        <v>3514594.2761145681</v>
      </c>
      <c r="AF8" s="45">
        <f t="shared" si="20"/>
        <v>3514594.2761145681</v>
      </c>
      <c r="AG8" s="45">
        <f t="shared" si="20"/>
        <v>3514594.2761145681</v>
      </c>
      <c r="AH8" s="45">
        <f t="shared" si="20"/>
        <v>3514594.2761145681</v>
      </c>
      <c r="AI8" s="45">
        <f t="shared" si="20"/>
        <v>3514594.2761145681</v>
      </c>
      <c r="AJ8" s="45">
        <f t="shared" si="20"/>
        <v>3514594.2761145681</v>
      </c>
      <c r="AK8" s="45">
        <f t="shared" si="20"/>
        <v>3514594.2761145681</v>
      </c>
      <c r="AL8" s="45">
        <f t="shared" si="20"/>
        <v>3514594.2761145681</v>
      </c>
    </row>
    <row r="9" spans="1:38" s="28" customFormat="1" x14ac:dyDescent="0.2">
      <c r="A9" s="101" t="s">
        <v>29</v>
      </c>
      <c r="B9" s="102"/>
      <c r="C9" s="103">
        <f>SUM(C10:C14)</f>
        <v>65000</v>
      </c>
      <c r="D9" s="103">
        <f t="shared" ref="D9:AL9" si="21">SUM(D10:D14)</f>
        <v>115000</v>
      </c>
      <c r="E9" s="103">
        <f t="shared" si="21"/>
        <v>115000</v>
      </c>
      <c r="F9" s="103">
        <f t="shared" si="21"/>
        <v>115000</v>
      </c>
      <c r="G9" s="103">
        <f t="shared" si="21"/>
        <v>115000</v>
      </c>
      <c r="H9" s="103">
        <f t="shared" si="21"/>
        <v>115000</v>
      </c>
      <c r="I9" s="103">
        <f t="shared" si="21"/>
        <v>115000</v>
      </c>
      <c r="J9" s="103">
        <f t="shared" si="21"/>
        <v>115000</v>
      </c>
      <c r="K9" s="103">
        <f t="shared" si="21"/>
        <v>115000</v>
      </c>
      <c r="L9" s="103">
        <f t="shared" si="21"/>
        <v>115000</v>
      </c>
      <c r="M9" s="103">
        <f t="shared" si="21"/>
        <v>115000</v>
      </c>
      <c r="N9" s="103">
        <f t="shared" si="21"/>
        <v>115000</v>
      </c>
      <c r="O9" s="103">
        <f t="shared" si="21"/>
        <v>115000</v>
      </c>
      <c r="P9" s="103">
        <f t="shared" si="21"/>
        <v>115000</v>
      </c>
      <c r="Q9" s="103">
        <f t="shared" si="21"/>
        <v>115000</v>
      </c>
      <c r="R9" s="103">
        <f t="shared" si="21"/>
        <v>115000</v>
      </c>
      <c r="S9" s="103">
        <f t="shared" si="21"/>
        <v>115000</v>
      </c>
      <c r="T9" s="103">
        <f t="shared" si="21"/>
        <v>115000</v>
      </c>
      <c r="U9" s="103">
        <f t="shared" si="21"/>
        <v>115000</v>
      </c>
      <c r="V9" s="103">
        <f t="shared" si="21"/>
        <v>115000</v>
      </c>
      <c r="W9" s="103">
        <f t="shared" si="21"/>
        <v>115000</v>
      </c>
      <c r="X9" s="103">
        <f t="shared" si="21"/>
        <v>115000</v>
      </c>
      <c r="Y9" s="103">
        <f t="shared" si="21"/>
        <v>115000</v>
      </c>
      <c r="Z9" s="103">
        <f t="shared" si="21"/>
        <v>115000</v>
      </c>
      <c r="AA9" s="103">
        <f t="shared" si="21"/>
        <v>115000</v>
      </c>
      <c r="AB9" s="103">
        <f t="shared" si="21"/>
        <v>115000</v>
      </c>
      <c r="AC9" s="103">
        <f t="shared" si="21"/>
        <v>115000</v>
      </c>
      <c r="AD9" s="103">
        <f t="shared" si="21"/>
        <v>115000</v>
      </c>
      <c r="AE9" s="103">
        <f t="shared" si="21"/>
        <v>115000</v>
      </c>
      <c r="AF9" s="103">
        <f t="shared" si="21"/>
        <v>115000</v>
      </c>
      <c r="AG9" s="103">
        <f t="shared" si="21"/>
        <v>115000</v>
      </c>
      <c r="AH9" s="103">
        <f t="shared" si="21"/>
        <v>115000</v>
      </c>
      <c r="AI9" s="103">
        <f t="shared" si="21"/>
        <v>115000</v>
      </c>
      <c r="AJ9" s="103">
        <f t="shared" si="21"/>
        <v>115000</v>
      </c>
      <c r="AK9" s="103">
        <f t="shared" si="21"/>
        <v>115000</v>
      </c>
      <c r="AL9" s="103">
        <f t="shared" si="21"/>
        <v>115000</v>
      </c>
    </row>
    <row r="10" spans="1:38" x14ac:dyDescent="0.2">
      <c r="A10" s="35" t="s">
        <v>11</v>
      </c>
      <c r="B10" s="68"/>
      <c r="C10" s="42">
        <f>'Базовые параметры'!$B$11</f>
        <v>48000</v>
      </c>
      <c r="D10" s="42">
        <f>'Базовые параметры'!$B$11</f>
        <v>48000</v>
      </c>
      <c r="E10" s="42">
        <f>'Базовые параметры'!$B$11</f>
        <v>48000</v>
      </c>
      <c r="F10" s="42">
        <f>'Базовые параметры'!$B$11</f>
        <v>48000</v>
      </c>
      <c r="G10" s="42">
        <f>'Базовые параметры'!$B$11</f>
        <v>48000</v>
      </c>
      <c r="H10" s="42">
        <f>'Базовые параметры'!$B$11</f>
        <v>48000</v>
      </c>
      <c r="I10" s="42">
        <f>'Базовые параметры'!$B$11</f>
        <v>48000</v>
      </c>
      <c r="J10" s="42">
        <f>'Базовые параметры'!$B$11</f>
        <v>48000</v>
      </c>
      <c r="K10" s="42">
        <f>'Базовые параметры'!$B$11</f>
        <v>48000</v>
      </c>
      <c r="L10" s="42">
        <f>'Базовые параметры'!$B$11</f>
        <v>48000</v>
      </c>
      <c r="M10" s="42">
        <f>'Базовые параметры'!$B$11</f>
        <v>48000</v>
      </c>
      <c r="N10" s="42">
        <f>'Базовые параметры'!$B$11</f>
        <v>48000</v>
      </c>
      <c r="O10" s="42">
        <f>'Базовые параметры'!$B$11</f>
        <v>48000</v>
      </c>
      <c r="P10" s="42">
        <f>'Базовые параметры'!$B$11</f>
        <v>48000</v>
      </c>
      <c r="Q10" s="42">
        <f>'Базовые параметры'!$B$11</f>
        <v>48000</v>
      </c>
      <c r="R10" s="42">
        <f>'Базовые параметры'!$B$11</f>
        <v>48000</v>
      </c>
      <c r="S10" s="42">
        <f>'Базовые параметры'!$B$11</f>
        <v>48000</v>
      </c>
      <c r="T10" s="42">
        <f>'Базовые параметры'!$B$11</f>
        <v>48000</v>
      </c>
      <c r="U10" s="42">
        <f>'Базовые параметры'!$B$11</f>
        <v>48000</v>
      </c>
      <c r="V10" s="42">
        <f>'Базовые параметры'!$B$11</f>
        <v>48000</v>
      </c>
      <c r="W10" s="42">
        <f>'Базовые параметры'!$B$11</f>
        <v>48000</v>
      </c>
      <c r="X10" s="42">
        <f>'Базовые параметры'!$B$11</f>
        <v>48000</v>
      </c>
      <c r="Y10" s="42">
        <f>'Базовые параметры'!$B$11</f>
        <v>48000</v>
      </c>
      <c r="Z10" s="42">
        <f>'Базовые параметры'!$B$11</f>
        <v>48000</v>
      </c>
      <c r="AA10" s="42">
        <f>'Базовые параметры'!$B$11</f>
        <v>48000</v>
      </c>
      <c r="AB10" s="42">
        <f>'Базовые параметры'!$B$11</f>
        <v>48000</v>
      </c>
      <c r="AC10" s="42">
        <f>'Базовые параметры'!$B$11</f>
        <v>48000</v>
      </c>
      <c r="AD10" s="42">
        <f>'Базовые параметры'!$B$11</f>
        <v>48000</v>
      </c>
      <c r="AE10" s="42">
        <f>'Базовые параметры'!$B$11</f>
        <v>48000</v>
      </c>
      <c r="AF10" s="42">
        <f>'Базовые параметры'!$B$11</f>
        <v>48000</v>
      </c>
      <c r="AG10" s="42">
        <f>'Базовые параметры'!$B$11</f>
        <v>48000</v>
      </c>
      <c r="AH10" s="42">
        <f>'Базовые параметры'!$B$11</f>
        <v>48000</v>
      </c>
      <c r="AI10" s="42">
        <f>'Базовые параметры'!$B$11</f>
        <v>48000</v>
      </c>
      <c r="AJ10" s="42">
        <f>'Базовые параметры'!$B$11</f>
        <v>48000</v>
      </c>
      <c r="AK10" s="42">
        <f>'Базовые параметры'!$B$11</f>
        <v>48000</v>
      </c>
      <c r="AL10" s="42">
        <f>'Базовые параметры'!$B$11</f>
        <v>48000</v>
      </c>
    </row>
    <row r="11" spans="1:38" x14ac:dyDescent="0.2">
      <c r="A11" s="35" t="s">
        <v>12</v>
      </c>
      <c r="B11" s="68"/>
      <c r="C11" s="42">
        <f>'Базовые параметры'!$B$12</f>
        <v>5000</v>
      </c>
      <c r="D11" s="42">
        <f>'Базовые параметры'!$B$12</f>
        <v>5000</v>
      </c>
      <c r="E11" s="42">
        <f>'Базовые параметры'!$B$12</f>
        <v>5000</v>
      </c>
      <c r="F11" s="42">
        <f>'Базовые параметры'!$B$12</f>
        <v>5000</v>
      </c>
      <c r="G11" s="42">
        <f>'Базовые параметры'!$B$12</f>
        <v>5000</v>
      </c>
      <c r="H11" s="42">
        <f>'Базовые параметры'!$B$12</f>
        <v>5000</v>
      </c>
      <c r="I11" s="42">
        <f>'Базовые параметры'!$B$12</f>
        <v>5000</v>
      </c>
      <c r="J11" s="42">
        <f>'Базовые параметры'!$B$12</f>
        <v>5000</v>
      </c>
      <c r="K11" s="42">
        <f>'Базовые параметры'!$B$12</f>
        <v>5000</v>
      </c>
      <c r="L11" s="42">
        <f>'Базовые параметры'!$B$12</f>
        <v>5000</v>
      </c>
      <c r="M11" s="42">
        <f>'Базовые параметры'!$B$12</f>
        <v>5000</v>
      </c>
      <c r="N11" s="42">
        <f>'Базовые параметры'!$B$12</f>
        <v>5000</v>
      </c>
      <c r="O11" s="42">
        <f>'Базовые параметры'!$B$12</f>
        <v>5000</v>
      </c>
      <c r="P11" s="42">
        <f>'Базовые параметры'!$B$12</f>
        <v>5000</v>
      </c>
      <c r="Q11" s="42">
        <f>'Базовые параметры'!$B$12</f>
        <v>5000</v>
      </c>
      <c r="R11" s="42">
        <f>'Базовые параметры'!$B$12</f>
        <v>5000</v>
      </c>
      <c r="S11" s="42">
        <f>'Базовые параметры'!$B$12</f>
        <v>5000</v>
      </c>
      <c r="T11" s="42">
        <f>'Базовые параметры'!$B$12</f>
        <v>5000</v>
      </c>
      <c r="U11" s="42">
        <f>'Базовые параметры'!$B$12</f>
        <v>5000</v>
      </c>
      <c r="V11" s="42">
        <f>'Базовые параметры'!$B$12</f>
        <v>5000</v>
      </c>
      <c r="W11" s="42">
        <f>'Базовые параметры'!$B$12</f>
        <v>5000</v>
      </c>
      <c r="X11" s="42">
        <f>'Базовые параметры'!$B$12</f>
        <v>5000</v>
      </c>
      <c r="Y11" s="42">
        <f>'Базовые параметры'!$B$12</f>
        <v>5000</v>
      </c>
      <c r="Z11" s="42">
        <f>'Базовые параметры'!$B$12</f>
        <v>5000</v>
      </c>
      <c r="AA11" s="42">
        <f>'Базовые параметры'!$B$12</f>
        <v>5000</v>
      </c>
      <c r="AB11" s="42">
        <f>'Базовые параметры'!$B$12</f>
        <v>5000</v>
      </c>
      <c r="AC11" s="42">
        <f>'Базовые параметры'!$B$12</f>
        <v>5000</v>
      </c>
      <c r="AD11" s="42">
        <f>'Базовые параметры'!$B$12</f>
        <v>5000</v>
      </c>
      <c r="AE11" s="42">
        <f>'Базовые параметры'!$B$12</f>
        <v>5000</v>
      </c>
      <c r="AF11" s="42">
        <f>'Базовые параметры'!$B$12</f>
        <v>5000</v>
      </c>
      <c r="AG11" s="42">
        <f>'Базовые параметры'!$B$12</f>
        <v>5000</v>
      </c>
      <c r="AH11" s="42">
        <f>'Базовые параметры'!$B$12</f>
        <v>5000</v>
      </c>
      <c r="AI11" s="42">
        <f>'Базовые параметры'!$B$12</f>
        <v>5000</v>
      </c>
      <c r="AJ11" s="42">
        <f>'Базовые параметры'!$B$12</f>
        <v>5000</v>
      </c>
      <c r="AK11" s="42">
        <f>'Базовые параметры'!$B$12</f>
        <v>5000</v>
      </c>
      <c r="AL11" s="42">
        <f>'Базовые параметры'!$B$12</f>
        <v>5000</v>
      </c>
    </row>
    <row r="12" spans="1:38" x14ac:dyDescent="0.2">
      <c r="A12" s="35" t="s">
        <v>13</v>
      </c>
      <c r="B12" s="68"/>
      <c r="C12" s="42">
        <f>'Базовые параметры'!$B$13</f>
        <v>2000</v>
      </c>
      <c r="D12" s="42">
        <f>'Базовые параметры'!$B$13</f>
        <v>2000</v>
      </c>
      <c r="E12" s="42">
        <f>'Базовые параметры'!$B$13</f>
        <v>2000</v>
      </c>
      <c r="F12" s="42">
        <f>'Базовые параметры'!$B$13</f>
        <v>2000</v>
      </c>
      <c r="G12" s="42">
        <f>'Базовые параметры'!$B$13</f>
        <v>2000</v>
      </c>
      <c r="H12" s="42">
        <f>'Базовые параметры'!$B$13</f>
        <v>2000</v>
      </c>
      <c r="I12" s="42">
        <f>'Базовые параметры'!$B$13</f>
        <v>2000</v>
      </c>
      <c r="J12" s="42">
        <f>'Базовые параметры'!$B$13</f>
        <v>2000</v>
      </c>
      <c r="K12" s="42">
        <f>'Базовые параметры'!$B$13</f>
        <v>2000</v>
      </c>
      <c r="L12" s="42">
        <f>'Базовые параметры'!$B$13</f>
        <v>2000</v>
      </c>
      <c r="M12" s="42">
        <f>'Базовые параметры'!$B$13</f>
        <v>2000</v>
      </c>
      <c r="N12" s="42">
        <f>'Базовые параметры'!$B$13</f>
        <v>2000</v>
      </c>
      <c r="O12" s="42">
        <f>'Базовые параметры'!$B$13</f>
        <v>2000</v>
      </c>
      <c r="P12" s="42">
        <f>'Базовые параметры'!$B$13</f>
        <v>2000</v>
      </c>
      <c r="Q12" s="42">
        <f>'Базовые параметры'!$B$13</f>
        <v>2000</v>
      </c>
      <c r="R12" s="42">
        <f>'Базовые параметры'!$B$13</f>
        <v>2000</v>
      </c>
      <c r="S12" s="42">
        <f>'Базовые параметры'!$B$13</f>
        <v>2000</v>
      </c>
      <c r="T12" s="42">
        <f>'Базовые параметры'!$B$13</f>
        <v>2000</v>
      </c>
      <c r="U12" s="42">
        <f>'Базовые параметры'!$B$13</f>
        <v>2000</v>
      </c>
      <c r="V12" s="42">
        <f>'Базовые параметры'!$B$13</f>
        <v>2000</v>
      </c>
      <c r="W12" s="42">
        <f>'Базовые параметры'!$B$13</f>
        <v>2000</v>
      </c>
      <c r="X12" s="42">
        <f>'Базовые параметры'!$B$13</f>
        <v>2000</v>
      </c>
      <c r="Y12" s="42">
        <f>'Базовые параметры'!$B$13</f>
        <v>2000</v>
      </c>
      <c r="Z12" s="42">
        <f>'Базовые параметры'!$B$13</f>
        <v>2000</v>
      </c>
      <c r="AA12" s="42">
        <f>'Базовые параметры'!$B$13</f>
        <v>2000</v>
      </c>
      <c r="AB12" s="42">
        <f>'Базовые параметры'!$B$13</f>
        <v>2000</v>
      </c>
      <c r="AC12" s="42">
        <f>'Базовые параметры'!$B$13</f>
        <v>2000</v>
      </c>
      <c r="AD12" s="42">
        <f>'Базовые параметры'!$B$13</f>
        <v>2000</v>
      </c>
      <c r="AE12" s="42">
        <f>'Базовые параметры'!$B$13</f>
        <v>2000</v>
      </c>
      <c r="AF12" s="42">
        <f>'Базовые параметры'!$B$13</f>
        <v>2000</v>
      </c>
      <c r="AG12" s="42">
        <f>'Базовые параметры'!$B$13</f>
        <v>2000</v>
      </c>
      <c r="AH12" s="42">
        <f>'Базовые параметры'!$B$13</f>
        <v>2000</v>
      </c>
      <c r="AI12" s="42">
        <f>'Базовые параметры'!$B$13</f>
        <v>2000</v>
      </c>
      <c r="AJ12" s="42">
        <f>'Базовые параметры'!$B$13</f>
        <v>2000</v>
      </c>
      <c r="AK12" s="42">
        <f>'Базовые параметры'!$B$13</f>
        <v>2000</v>
      </c>
      <c r="AL12" s="42">
        <f>'Базовые параметры'!$B$13</f>
        <v>2000</v>
      </c>
    </row>
    <row r="13" spans="1:38" x14ac:dyDescent="0.2">
      <c r="A13" s="35" t="s">
        <v>14</v>
      </c>
      <c r="B13" s="68"/>
      <c r="C13" s="42">
        <f>'Базовые параметры'!$B$14</f>
        <v>10000</v>
      </c>
      <c r="D13" s="42">
        <f>'Базовые параметры'!$B$14</f>
        <v>10000</v>
      </c>
      <c r="E13" s="42">
        <f>'Базовые параметры'!$B$14</f>
        <v>10000</v>
      </c>
      <c r="F13" s="42">
        <f>'Базовые параметры'!$B$14</f>
        <v>10000</v>
      </c>
      <c r="G13" s="42">
        <f>'Базовые параметры'!$B$14</f>
        <v>10000</v>
      </c>
      <c r="H13" s="42">
        <f>'Базовые параметры'!$B$14</f>
        <v>10000</v>
      </c>
      <c r="I13" s="42">
        <f>'Базовые параметры'!$B$14</f>
        <v>10000</v>
      </c>
      <c r="J13" s="42">
        <f>'Базовые параметры'!$B$14</f>
        <v>10000</v>
      </c>
      <c r="K13" s="42">
        <f>'Базовые параметры'!$B$14</f>
        <v>10000</v>
      </c>
      <c r="L13" s="42">
        <f>'Базовые параметры'!$B$14</f>
        <v>10000</v>
      </c>
      <c r="M13" s="42">
        <f>'Базовые параметры'!$B$14</f>
        <v>10000</v>
      </c>
      <c r="N13" s="42">
        <f>'Базовые параметры'!$B$14</f>
        <v>10000</v>
      </c>
      <c r="O13" s="42">
        <f>'Базовые параметры'!$B$14</f>
        <v>10000</v>
      </c>
      <c r="P13" s="42">
        <f>'Базовые параметры'!$B$14</f>
        <v>10000</v>
      </c>
      <c r="Q13" s="42">
        <f>'Базовые параметры'!$B$14</f>
        <v>10000</v>
      </c>
      <c r="R13" s="42">
        <f>'Базовые параметры'!$B$14</f>
        <v>10000</v>
      </c>
      <c r="S13" s="42">
        <f>'Базовые параметры'!$B$14</f>
        <v>10000</v>
      </c>
      <c r="T13" s="42">
        <f>'Базовые параметры'!$B$14</f>
        <v>10000</v>
      </c>
      <c r="U13" s="42">
        <f>'Базовые параметры'!$B$14</f>
        <v>10000</v>
      </c>
      <c r="V13" s="42">
        <f>'Базовые параметры'!$B$14</f>
        <v>10000</v>
      </c>
      <c r="W13" s="42">
        <f>'Базовые параметры'!$B$14</f>
        <v>10000</v>
      </c>
      <c r="X13" s="42">
        <f>'Базовые параметры'!$B$14</f>
        <v>10000</v>
      </c>
      <c r="Y13" s="42">
        <f>'Базовые параметры'!$B$14</f>
        <v>10000</v>
      </c>
      <c r="Z13" s="42">
        <f>'Базовые параметры'!$B$14</f>
        <v>10000</v>
      </c>
      <c r="AA13" s="42">
        <f>'Базовые параметры'!$B$14</f>
        <v>10000</v>
      </c>
      <c r="AB13" s="42">
        <f>'Базовые параметры'!$B$14</f>
        <v>10000</v>
      </c>
      <c r="AC13" s="42">
        <f>'Базовые параметры'!$B$14</f>
        <v>10000</v>
      </c>
      <c r="AD13" s="42">
        <f>'Базовые параметры'!$B$14</f>
        <v>10000</v>
      </c>
      <c r="AE13" s="42">
        <f>'Базовые параметры'!$B$14</f>
        <v>10000</v>
      </c>
      <c r="AF13" s="42">
        <f>'Базовые параметры'!$B$14</f>
        <v>10000</v>
      </c>
      <c r="AG13" s="42">
        <f>'Базовые параметры'!$B$14</f>
        <v>10000</v>
      </c>
      <c r="AH13" s="42">
        <f>'Базовые параметры'!$B$14</f>
        <v>10000</v>
      </c>
      <c r="AI13" s="42">
        <f>'Базовые параметры'!$B$14</f>
        <v>10000</v>
      </c>
      <c r="AJ13" s="42">
        <f>'Базовые параметры'!$B$14</f>
        <v>10000</v>
      </c>
      <c r="AK13" s="42">
        <f>'Базовые параметры'!$B$14</f>
        <v>10000</v>
      </c>
      <c r="AL13" s="42">
        <f>'Базовые параметры'!$B$14</f>
        <v>10000</v>
      </c>
    </row>
    <row r="14" spans="1:38" x14ac:dyDescent="0.2">
      <c r="A14" s="104" t="s">
        <v>90</v>
      </c>
      <c r="B14" s="99"/>
      <c r="C14" s="100"/>
      <c r="D14" s="100">
        <f>'Базовые параметры'!$B$21</f>
        <v>50000</v>
      </c>
      <c r="E14" s="100">
        <f>'Базовые параметры'!$B$21</f>
        <v>50000</v>
      </c>
      <c r="F14" s="100">
        <f>'Базовые параметры'!$B$21</f>
        <v>50000</v>
      </c>
      <c r="G14" s="100">
        <f>'Базовые параметры'!$B$21</f>
        <v>50000</v>
      </c>
      <c r="H14" s="100">
        <f>'Базовые параметры'!$B$21</f>
        <v>50000</v>
      </c>
      <c r="I14" s="100">
        <f>'Базовые параметры'!$B$21</f>
        <v>50000</v>
      </c>
      <c r="J14" s="100">
        <f>'Базовые параметры'!$B$21</f>
        <v>50000</v>
      </c>
      <c r="K14" s="100">
        <f>'Базовые параметры'!$B$21</f>
        <v>50000</v>
      </c>
      <c r="L14" s="100">
        <f>'Базовые параметры'!$B$21</f>
        <v>50000</v>
      </c>
      <c r="M14" s="100">
        <f>'Базовые параметры'!$B$21</f>
        <v>50000</v>
      </c>
      <c r="N14" s="100">
        <f>'Базовые параметры'!$B$21</f>
        <v>50000</v>
      </c>
      <c r="O14" s="100">
        <f>'Базовые параметры'!$B$21</f>
        <v>50000</v>
      </c>
      <c r="P14" s="100">
        <f>'Базовые параметры'!$B$21</f>
        <v>50000</v>
      </c>
      <c r="Q14" s="100">
        <f>'Базовые параметры'!$B$21</f>
        <v>50000</v>
      </c>
      <c r="R14" s="100">
        <f>'Базовые параметры'!$B$21</f>
        <v>50000</v>
      </c>
      <c r="S14" s="100">
        <f>'Базовые параметры'!$B$21</f>
        <v>50000</v>
      </c>
      <c r="T14" s="100">
        <f>'Базовые параметры'!$B$21</f>
        <v>50000</v>
      </c>
      <c r="U14" s="100">
        <f>'Базовые параметры'!$B$21</f>
        <v>50000</v>
      </c>
      <c r="V14" s="100">
        <f>'Базовые параметры'!$B$21</f>
        <v>50000</v>
      </c>
      <c r="W14" s="100">
        <f>'Базовые параметры'!$B$21</f>
        <v>50000</v>
      </c>
      <c r="X14" s="100">
        <f>'Базовые параметры'!$B$21</f>
        <v>50000</v>
      </c>
      <c r="Y14" s="100">
        <f>'Базовые параметры'!$B$21</f>
        <v>50000</v>
      </c>
      <c r="Z14" s="100">
        <f>'Базовые параметры'!$B$21</f>
        <v>50000</v>
      </c>
      <c r="AA14" s="100">
        <f>'Базовые параметры'!$B$21</f>
        <v>50000</v>
      </c>
      <c r="AB14" s="100">
        <f>'Базовые параметры'!$B$21</f>
        <v>50000</v>
      </c>
      <c r="AC14" s="100">
        <f>'Базовые параметры'!$B$21</f>
        <v>50000</v>
      </c>
      <c r="AD14" s="100">
        <f>'Базовые параметры'!$B$21</f>
        <v>50000</v>
      </c>
      <c r="AE14" s="100">
        <f>'Базовые параметры'!$B$21</f>
        <v>50000</v>
      </c>
      <c r="AF14" s="100">
        <f>'Базовые параметры'!$B$21</f>
        <v>50000</v>
      </c>
      <c r="AG14" s="100">
        <f>'Базовые параметры'!$B$21</f>
        <v>50000</v>
      </c>
      <c r="AH14" s="100">
        <f>'Базовые параметры'!$B$21</f>
        <v>50000</v>
      </c>
      <c r="AI14" s="100">
        <f>'Базовые параметры'!$B$21</f>
        <v>50000</v>
      </c>
      <c r="AJ14" s="100">
        <f>'Базовые параметры'!$B$21</f>
        <v>50000</v>
      </c>
      <c r="AK14" s="100">
        <f>'Базовые параметры'!$B$21</f>
        <v>50000</v>
      </c>
      <c r="AL14" s="100">
        <f>'Базовые параметры'!$B$21</f>
        <v>50000</v>
      </c>
    </row>
    <row r="15" spans="1:38" s="35" customFormat="1" x14ac:dyDescent="0.2"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</row>
    <row r="16" spans="1:38" s="28" customFormat="1" x14ac:dyDescent="0.2">
      <c r="A16" s="101" t="s">
        <v>30</v>
      </c>
      <c r="B16" s="102"/>
      <c r="C16" s="103">
        <f>SUM(C17:C24)</f>
        <v>522223.0841783309</v>
      </c>
      <c r="D16" s="103">
        <f t="shared" ref="D16:S16" si="22">SUM(D17:D24)</f>
        <v>854553.21661569062</v>
      </c>
      <c r="E16" s="103">
        <f t="shared" si="22"/>
        <v>1075646.1683566617</v>
      </c>
      <c r="F16" s="103">
        <f t="shared" si="22"/>
        <v>1299139.120097633</v>
      </c>
      <c r="G16" s="103">
        <f t="shared" si="22"/>
        <v>1343357.7104458273</v>
      </c>
      <c r="H16" s="103">
        <f t="shared" si="22"/>
        <v>1522632.0718386043</v>
      </c>
      <c r="I16" s="103">
        <f t="shared" si="22"/>
        <v>2097473.7463651295</v>
      </c>
      <c r="J16" s="103">
        <f t="shared" si="22"/>
        <v>2230129.5174097121</v>
      </c>
      <c r="K16" s="103">
        <f t="shared" si="22"/>
        <v>2583878.240195266</v>
      </c>
      <c r="L16" s="103">
        <f t="shared" si="22"/>
        <v>2672315.4208916547</v>
      </c>
      <c r="M16" s="103">
        <f t="shared" si="22"/>
        <v>3202938.5050699855</v>
      </c>
      <c r="N16" s="103">
        <f t="shared" si="22"/>
        <v>3335594.2761145681</v>
      </c>
      <c r="O16" s="103">
        <f t="shared" si="22"/>
        <v>3335594.2761145681</v>
      </c>
      <c r="P16" s="103">
        <f t="shared" si="22"/>
        <v>3335594.2761145681</v>
      </c>
      <c r="Q16" s="103">
        <f t="shared" si="22"/>
        <v>3335594.2761145681</v>
      </c>
      <c r="R16" s="103">
        <f t="shared" si="22"/>
        <v>3335594.2761145681</v>
      </c>
      <c r="S16" s="103">
        <f t="shared" si="22"/>
        <v>3335594.2761145681</v>
      </c>
      <c r="T16" s="103">
        <f t="shared" ref="T16:AL16" si="23">SUM(T17:T24)</f>
        <v>3335594.2761145681</v>
      </c>
      <c r="U16" s="103">
        <f t="shared" si="23"/>
        <v>3335594.2761145681</v>
      </c>
      <c r="V16" s="103">
        <f t="shared" si="23"/>
        <v>3335594.2761145681</v>
      </c>
      <c r="W16" s="103">
        <f t="shared" si="23"/>
        <v>3335594.2761145681</v>
      </c>
      <c r="X16" s="103">
        <f t="shared" si="23"/>
        <v>3335594.2761145681</v>
      </c>
      <c r="Y16" s="103">
        <f t="shared" si="23"/>
        <v>3335594.2761145681</v>
      </c>
      <c r="Z16" s="103">
        <f t="shared" si="23"/>
        <v>3335594.2761145681</v>
      </c>
      <c r="AA16" s="103">
        <f t="shared" si="23"/>
        <v>3335594.2761145681</v>
      </c>
      <c r="AB16" s="103">
        <f t="shared" si="23"/>
        <v>3335594.2761145681</v>
      </c>
      <c r="AC16" s="103">
        <f t="shared" si="23"/>
        <v>3335594.2761145681</v>
      </c>
      <c r="AD16" s="103">
        <f t="shared" si="23"/>
        <v>3335594.2761145681</v>
      </c>
      <c r="AE16" s="103">
        <f t="shared" si="23"/>
        <v>3335594.2761145681</v>
      </c>
      <c r="AF16" s="103">
        <f t="shared" si="23"/>
        <v>3335594.2761145681</v>
      </c>
      <c r="AG16" s="103">
        <f t="shared" si="23"/>
        <v>3335594.2761145681</v>
      </c>
      <c r="AH16" s="103">
        <f t="shared" si="23"/>
        <v>3335594.2761145681</v>
      </c>
      <c r="AI16" s="103">
        <f t="shared" si="23"/>
        <v>3335594.2761145681</v>
      </c>
      <c r="AJ16" s="103">
        <f t="shared" si="23"/>
        <v>3335594.2761145681</v>
      </c>
      <c r="AK16" s="103">
        <f t="shared" si="23"/>
        <v>3335594.2761145681</v>
      </c>
      <c r="AL16" s="103">
        <f t="shared" si="23"/>
        <v>3335594.2761145681</v>
      </c>
    </row>
    <row r="17" spans="1:38" x14ac:dyDescent="0.2">
      <c r="A17" s="50" t="s">
        <v>42</v>
      </c>
      <c r="B17" s="68"/>
      <c r="C17" s="42">
        <f>(C4+C5)*'Базовые параметры'!$B$32+Продажи!B35*'Базовые параметры'!$B$45*'Базовые параметры'!$B$46</f>
        <v>204000</v>
      </c>
      <c r="D17" s="42">
        <f>(D4+D5)*'Базовые параметры'!$B$32+Продажи!C35*'Базовые параметры'!$B$45*'Базовые параметры'!$B$46</f>
        <v>323000</v>
      </c>
      <c r="E17" s="42">
        <f>(E4+E5)*'Базовые параметры'!$B$32+Продажи!D35*'Базовые параметры'!$B$45*'Базовые параметры'!$B$46</f>
        <v>408000</v>
      </c>
      <c r="F17" s="42">
        <f>(F4+F5)*'Базовые параметры'!$B$32+Продажи!E35*'Базовые параметры'!$B$45*'Базовые параметры'!$B$46</f>
        <v>493000</v>
      </c>
      <c r="G17" s="42">
        <f>(G4+G5)*'Базовые параметры'!$B$32+Продажи!F35*'Базовые параметры'!$B$45*'Базовые параметры'!$B$46</f>
        <v>510000</v>
      </c>
      <c r="H17" s="42">
        <f>(H4+H5)*'Базовые параметры'!$B$32+Продажи!G35*'Базовые параметры'!$B$45*'Базовые параметры'!$B$46</f>
        <v>578000</v>
      </c>
      <c r="I17" s="42">
        <f>(I4+I5)*'Базовые параметры'!$B$32+Продажи!H35*'Базовые параметры'!$B$45*'Базовые параметры'!$B$46</f>
        <v>799000</v>
      </c>
      <c r="J17" s="42">
        <f>(J4+J5)*'Базовые параметры'!$B$32+Продажи!I35*'Базовые параметры'!$B$45*'Базовые параметры'!$B$46</f>
        <v>850000</v>
      </c>
      <c r="K17" s="42">
        <f>(K4+K5)*'Базовые параметры'!$B$32+Продажи!J35*'Базовые параметры'!$B$45*'Базовые параметры'!$B$46</f>
        <v>986000</v>
      </c>
      <c r="L17" s="42">
        <f>(L4+L5)*'Базовые параметры'!$B$32+Продажи!K35*'Базовые параметры'!$B$45*'Базовые параметры'!$B$46</f>
        <v>1020000</v>
      </c>
      <c r="M17" s="42">
        <f>(M4+M5)*'Базовые параметры'!$B$32+Продажи!L35*'Базовые параметры'!$B$45*'Базовые параметры'!$B$46</f>
        <v>1224000</v>
      </c>
      <c r="N17" s="42">
        <f>(N4+N5)*'Базовые параметры'!$B$32+Продажи!M35*'Базовые параметры'!$B$45*'Базовые параметры'!$B$46</f>
        <v>1275000</v>
      </c>
      <c r="O17" s="42">
        <f>(O4+O5)*'Базовые параметры'!$B$32+Продажи!N35*'Базовые параметры'!$B$45*'Базовые параметры'!$B$46</f>
        <v>1275000</v>
      </c>
      <c r="P17" s="42">
        <f>(P4+P5)*'Базовые параметры'!$B$32+Продажи!O35*'Базовые параметры'!$B$45*'Базовые параметры'!$B$46</f>
        <v>1275000</v>
      </c>
      <c r="Q17" s="42">
        <f>(Q4+Q5)*'Базовые параметры'!$B$32+Продажи!P35*'Базовые параметры'!$B$45*'Базовые параметры'!$B$46</f>
        <v>1275000</v>
      </c>
      <c r="R17" s="42">
        <f>(R4+R5)*'Базовые параметры'!$B$32+Продажи!Q35*'Базовые параметры'!$B$45*'Базовые параметры'!$B$46</f>
        <v>1275000</v>
      </c>
      <c r="S17" s="42">
        <f>(S4+S5)*'Базовые параметры'!$B$32+Продажи!R35*'Базовые параметры'!$B$45*'Базовые параметры'!$B$46</f>
        <v>1275000</v>
      </c>
      <c r="T17" s="42">
        <f>(T4+T5)*'Базовые параметры'!$B$32+Продажи!S35*'Базовые параметры'!$B$45*'Базовые параметры'!$B$46</f>
        <v>1275000</v>
      </c>
      <c r="U17" s="42">
        <f>(U4+U5)*'Базовые параметры'!$B$32+Продажи!T35*'Базовые параметры'!$B$45*'Базовые параметры'!$B$46</f>
        <v>1275000</v>
      </c>
      <c r="V17" s="42">
        <f>(V4+V5)*'Базовые параметры'!$B$32+Продажи!U35*'Базовые параметры'!$B$45*'Базовые параметры'!$B$46</f>
        <v>1275000</v>
      </c>
      <c r="W17" s="42">
        <f>(W4+W5)*'Базовые параметры'!$B$32+Продажи!V35*'Базовые параметры'!$B$45*'Базовые параметры'!$B$46</f>
        <v>1275000</v>
      </c>
      <c r="X17" s="42">
        <f>(X4+X5)*'Базовые параметры'!$B$32+Продажи!W35*'Базовые параметры'!$B$45*'Базовые параметры'!$B$46</f>
        <v>1275000</v>
      </c>
      <c r="Y17" s="42">
        <f>(Y4+Y5)*'Базовые параметры'!$B$32+Продажи!X35*'Базовые параметры'!$B$45*'Базовые параметры'!$B$46</f>
        <v>1275000</v>
      </c>
      <c r="Z17" s="42">
        <f>(Z4+Z5)*'Базовые параметры'!$B$32+Продажи!Y35*'Базовые параметры'!$B$45*'Базовые параметры'!$B$46</f>
        <v>1275000</v>
      </c>
      <c r="AA17" s="42">
        <f>(AA4+AA5)*'Базовые параметры'!$B$32+Продажи!Z35*'Базовые параметры'!$B$45*'Базовые параметры'!$B$46</f>
        <v>1275000</v>
      </c>
      <c r="AB17" s="42">
        <f>(AB4+AB5)*'Базовые параметры'!$B$32+Продажи!AA35*'Базовые параметры'!$B$45*'Базовые параметры'!$B$46</f>
        <v>1275000</v>
      </c>
      <c r="AC17" s="42">
        <f>(AC4+AC5)*'Базовые параметры'!$B$32+Продажи!AB35*'Базовые параметры'!$B$45*'Базовые параметры'!$B$46</f>
        <v>1275000</v>
      </c>
      <c r="AD17" s="42">
        <f>(AD4+AD5)*'Базовые параметры'!$B$32+Продажи!AC35*'Базовые параметры'!$B$45*'Базовые параметры'!$B$46</f>
        <v>1275000</v>
      </c>
      <c r="AE17" s="42">
        <f>(AE4+AE5)*'Базовые параметры'!$B$32+Продажи!AD35*'Базовые параметры'!$B$45*'Базовые параметры'!$B$46</f>
        <v>1275000</v>
      </c>
      <c r="AF17" s="42">
        <f>(AF4+AF5)*'Базовые параметры'!$B$32+Продажи!AE35*'Базовые параметры'!$B$45*'Базовые параметры'!$B$46</f>
        <v>1275000</v>
      </c>
      <c r="AG17" s="42">
        <f>(AG4+AG5)*'Базовые параметры'!$B$32+Продажи!AF35*'Базовые параметры'!$B$45*'Базовые параметры'!$B$46</f>
        <v>1275000</v>
      </c>
      <c r="AH17" s="42">
        <f>(AH4+AH5)*'Базовые параметры'!$B$32+Продажи!AG35*'Базовые параметры'!$B$45*'Базовые параметры'!$B$46</f>
        <v>1275000</v>
      </c>
      <c r="AI17" s="42">
        <f>(AI4+AI5)*'Базовые параметры'!$B$32+Продажи!AH35*'Базовые параметры'!$B$45*'Базовые параметры'!$B$46</f>
        <v>1275000</v>
      </c>
      <c r="AJ17" s="42">
        <f>(AJ4+AJ5)*'Базовые параметры'!$B$32+Продажи!AI35*'Базовые параметры'!$B$45*'Базовые параметры'!$B$46</f>
        <v>1275000</v>
      </c>
      <c r="AK17" s="42">
        <f>(AK4+AK5)*'Базовые параметры'!$B$32+Продажи!AJ35*'Базовые параметры'!$B$45*'Базовые параметры'!$B$46</f>
        <v>1275000</v>
      </c>
      <c r="AL17" s="42">
        <f>(AL4+AL5)*'Базовые параметры'!$B$32+Продажи!AK35*'Базовые параметры'!$B$45*'Базовые параметры'!$B$46</f>
        <v>1275000</v>
      </c>
    </row>
    <row r="18" spans="1:38" x14ac:dyDescent="0.2">
      <c r="A18" s="50" t="s">
        <v>164</v>
      </c>
      <c r="B18" s="68"/>
      <c r="C18" s="42">
        <f>C3*'Базовые параметры'!$B$26</f>
        <v>301920</v>
      </c>
      <c r="D18" s="42">
        <f>D3*'Базовые параметры'!$B$26</f>
        <v>478040</v>
      </c>
      <c r="E18" s="42">
        <f>E3*'Базовые параметры'!$B$26</f>
        <v>603840</v>
      </c>
      <c r="F18" s="42">
        <f>F3*'Базовые параметры'!$B$26</f>
        <v>729640</v>
      </c>
      <c r="G18" s="42">
        <f>G3*'Базовые параметры'!$B$26</f>
        <v>754800</v>
      </c>
      <c r="H18" s="42">
        <f>H3*'Базовые параметры'!$B$26</f>
        <v>855440</v>
      </c>
      <c r="I18" s="42">
        <f>I3*'Базовые параметры'!$B$26</f>
        <v>1182520</v>
      </c>
      <c r="J18" s="42">
        <f>J3*'Базовые параметры'!$B$26</f>
        <v>1258000</v>
      </c>
      <c r="K18" s="42">
        <f>K3*'Базовые параметры'!$B$26</f>
        <v>1459280</v>
      </c>
      <c r="L18" s="42">
        <f>L3*'Базовые параметры'!$B$26</f>
        <v>1509600</v>
      </c>
      <c r="M18" s="42">
        <f>M3*'Базовые параметры'!$B$26</f>
        <v>1811520</v>
      </c>
      <c r="N18" s="42">
        <f>N3*'Базовые параметры'!$B$26</f>
        <v>1887000</v>
      </c>
      <c r="O18" s="42">
        <f>O3*'Базовые параметры'!$B$26</f>
        <v>1887000</v>
      </c>
      <c r="P18" s="42">
        <f>P3*'Базовые параметры'!$B$26</f>
        <v>1887000</v>
      </c>
      <c r="Q18" s="42">
        <f>Q3*'Базовые параметры'!$B$26</f>
        <v>1887000</v>
      </c>
      <c r="R18" s="42">
        <f>R3*'Базовые параметры'!$B$26</f>
        <v>1887000</v>
      </c>
      <c r="S18" s="42">
        <f>S3*'Базовые параметры'!$B$26</f>
        <v>1887000</v>
      </c>
      <c r="T18" s="42">
        <f>T3*'Базовые параметры'!$B$26</f>
        <v>1887000</v>
      </c>
      <c r="U18" s="42">
        <f>U3*'Базовые параметры'!$B$26</f>
        <v>1887000</v>
      </c>
      <c r="V18" s="42">
        <f>V3*'Базовые параметры'!$B$26</f>
        <v>1887000</v>
      </c>
      <c r="W18" s="42">
        <f>W3*'Базовые параметры'!$B$26</f>
        <v>1887000</v>
      </c>
      <c r="X18" s="42">
        <f>X3*'Базовые параметры'!$B$26</f>
        <v>1887000</v>
      </c>
      <c r="Y18" s="42">
        <f>Y3*'Базовые параметры'!$B$26</f>
        <v>1887000</v>
      </c>
      <c r="Z18" s="42">
        <f>Z3*'Базовые параметры'!$B$26</f>
        <v>1887000</v>
      </c>
      <c r="AA18" s="42">
        <f>AA3*'Базовые параметры'!$B$26</f>
        <v>1887000</v>
      </c>
      <c r="AB18" s="42">
        <f>AB3*'Базовые параметры'!$B$26</f>
        <v>1887000</v>
      </c>
      <c r="AC18" s="42">
        <f>AC3*'Базовые параметры'!$B$26</f>
        <v>1887000</v>
      </c>
      <c r="AD18" s="42">
        <f>AD3*'Базовые параметры'!$B$26</f>
        <v>1887000</v>
      </c>
      <c r="AE18" s="42">
        <f>AE3*'Базовые параметры'!$B$26</f>
        <v>1887000</v>
      </c>
      <c r="AF18" s="42">
        <f>AF3*'Базовые параметры'!$B$26</f>
        <v>1887000</v>
      </c>
      <c r="AG18" s="42">
        <f>AG3*'Базовые параметры'!$B$26</f>
        <v>1887000</v>
      </c>
      <c r="AH18" s="42">
        <f>AH3*'Базовые параметры'!$B$26</f>
        <v>1887000</v>
      </c>
      <c r="AI18" s="42">
        <f>AI3*'Базовые параметры'!$B$26</f>
        <v>1887000</v>
      </c>
      <c r="AJ18" s="42">
        <f>AJ3*'Базовые параметры'!$B$26</f>
        <v>1887000</v>
      </c>
      <c r="AK18" s="42">
        <f>AK3*'Базовые параметры'!$B$26</f>
        <v>1887000</v>
      </c>
      <c r="AL18" s="42">
        <f>AL3*'Базовые параметры'!$B$26</f>
        <v>1887000</v>
      </c>
    </row>
    <row r="19" spans="1:38" x14ac:dyDescent="0.2">
      <c r="A19" s="50" t="s">
        <v>67</v>
      </c>
      <c r="B19" s="68"/>
      <c r="C19" s="42"/>
      <c r="D19" s="42">
        <f>D3*'Базовые параметры'!$B$22</f>
        <v>32300</v>
      </c>
      <c r="E19" s="42">
        <f>E3*'Базовые параметры'!$B$22</f>
        <v>40800</v>
      </c>
      <c r="F19" s="42">
        <f>F3*'Базовые параметры'!$B$22</f>
        <v>49300</v>
      </c>
      <c r="G19" s="42">
        <f>G3*'Базовые параметры'!$B$22</f>
        <v>51000</v>
      </c>
      <c r="H19" s="42">
        <f>H3*'Базовые параметры'!$B$22</f>
        <v>57800</v>
      </c>
      <c r="I19" s="42">
        <f>I3*'Базовые параметры'!$B$22</f>
        <v>79900</v>
      </c>
      <c r="J19" s="42">
        <f>J3*'Базовые параметры'!$B$22</f>
        <v>85000</v>
      </c>
      <c r="K19" s="42">
        <f>K3*'Базовые параметры'!$B$22</f>
        <v>98600</v>
      </c>
      <c r="L19" s="42">
        <f>L3*'Базовые параметры'!$B$22</f>
        <v>102000</v>
      </c>
      <c r="M19" s="42">
        <f>M3*'Базовые параметры'!$B$22</f>
        <v>122400</v>
      </c>
      <c r="N19" s="42">
        <f>N3*'Базовые параметры'!$B$22</f>
        <v>127500</v>
      </c>
      <c r="O19" s="42">
        <f>O3*'Базовые параметры'!$B$22</f>
        <v>127500</v>
      </c>
      <c r="P19" s="42">
        <f>P3*'Базовые параметры'!$B$22</f>
        <v>127500</v>
      </c>
      <c r="Q19" s="42">
        <f>Q3*'Базовые параметры'!$B$22</f>
        <v>127500</v>
      </c>
      <c r="R19" s="42">
        <f>R3*'Базовые параметры'!$B$22</f>
        <v>127500</v>
      </c>
      <c r="S19" s="42">
        <f>S3*'Базовые параметры'!$B$22</f>
        <v>127500</v>
      </c>
      <c r="T19" s="42">
        <f>T3*'Базовые параметры'!$B$22</f>
        <v>127500</v>
      </c>
      <c r="U19" s="42">
        <f>U3*'Базовые параметры'!$B$22</f>
        <v>127500</v>
      </c>
      <c r="V19" s="42">
        <f>V3*'Базовые параметры'!$B$22</f>
        <v>127500</v>
      </c>
      <c r="W19" s="42">
        <f>W3*'Базовые параметры'!$B$22</f>
        <v>127500</v>
      </c>
      <c r="X19" s="42">
        <f>X3*'Базовые параметры'!$B$22</f>
        <v>127500</v>
      </c>
      <c r="Y19" s="42">
        <f>Y3*'Базовые параметры'!$B$22</f>
        <v>127500</v>
      </c>
      <c r="Z19" s="42">
        <f>Z3*'Базовые параметры'!$B$22</f>
        <v>127500</v>
      </c>
      <c r="AA19" s="42">
        <f>AA3*'Базовые параметры'!$B$22</f>
        <v>127500</v>
      </c>
      <c r="AB19" s="42">
        <f>AB3*'Базовые параметры'!$B$22</f>
        <v>127500</v>
      </c>
      <c r="AC19" s="42">
        <f>AC3*'Базовые параметры'!$B$22</f>
        <v>127500</v>
      </c>
      <c r="AD19" s="42">
        <f>AD3*'Базовые параметры'!$B$22</f>
        <v>127500</v>
      </c>
      <c r="AE19" s="42">
        <f>AE3*'Базовые параметры'!$B$22</f>
        <v>127500</v>
      </c>
      <c r="AF19" s="42">
        <f>AF3*'Базовые параметры'!$B$22</f>
        <v>127500</v>
      </c>
      <c r="AG19" s="42">
        <f>AG3*'Базовые параметры'!$B$22</f>
        <v>127500</v>
      </c>
      <c r="AH19" s="42">
        <f>AH3*'Базовые параметры'!$B$22</f>
        <v>127500</v>
      </c>
      <c r="AI19" s="42">
        <f>AI3*'Базовые параметры'!$B$22</f>
        <v>127500</v>
      </c>
      <c r="AJ19" s="42">
        <f>AJ3*'Базовые параметры'!$B$22</f>
        <v>127500</v>
      </c>
      <c r="AK19" s="42">
        <f>AK3*'Базовые параметры'!$B$22</f>
        <v>127500</v>
      </c>
      <c r="AL19" s="42">
        <f>AL3*'Базовые параметры'!$B$22</f>
        <v>127500</v>
      </c>
    </row>
    <row r="20" spans="1:38" x14ac:dyDescent="0.2">
      <c r="A20" s="35" t="s">
        <v>0</v>
      </c>
      <c r="B20" s="70"/>
      <c r="C20" s="43">
        <f>'Базовые параметры'!$B$15</f>
        <v>0</v>
      </c>
      <c r="D20" s="43">
        <f>'Базовые параметры'!$B$15</f>
        <v>0</v>
      </c>
      <c r="E20" s="43">
        <f>'Базовые параметры'!$B$15</f>
        <v>0</v>
      </c>
      <c r="F20" s="43">
        <f>'Базовые параметры'!$B$15</f>
        <v>0</v>
      </c>
      <c r="G20" s="43">
        <f>'Базовые параметры'!$B$15</f>
        <v>0</v>
      </c>
      <c r="H20" s="43">
        <f>'Базовые параметры'!$B$15</f>
        <v>0</v>
      </c>
      <c r="I20" s="43">
        <f>'Базовые параметры'!$B$15</f>
        <v>0</v>
      </c>
      <c r="J20" s="43">
        <f>'Базовые параметры'!$B$15</f>
        <v>0</v>
      </c>
      <c r="K20" s="43">
        <f>'Базовые параметры'!$B$15</f>
        <v>0</v>
      </c>
      <c r="L20" s="43">
        <f>'Базовые параметры'!$B$15</f>
        <v>0</v>
      </c>
      <c r="M20" s="43">
        <f>'Базовые параметры'!$B$15</f>
        <v>0</v>
      </c>
      <c r="N20" s="43">
        <f>'Базовые параметры'!$B$15</f>
        <v>0</v>
      </c>
      <c r="O20" s="43">
        <f>'Базовые параметры'!$B$15</f>
        <v>0</v>
      </c>
      <c r="P20" s="43">
        <f>'Базовые параметры'!$B$15</f>
        <v>0</v>
      </c>
      <c r="Q20" s="43">
        <f>'Базовые параметры'!$B$15</f>
        <v>0</v>
      </c>
      <c r="R20" s="43">
        <f>'Базовые параметры'!$B$15</f>
        <v>0</v>
      </c>
      <c r="S20" s="43">
        <f>'Базовые параметры'!$B$15</f>
        <v>0</v>
      </c>
      <c r="T20" s="43">
        <f>'Базовые параметры'!$B$15</f>
        <v>0</v>
      </c>
      <c r="U20" s="43">
        <f>'Базовые параметры'!$B$15</f>
        <v>0</v>
      </c>
      <c r="V20" s="43">
        <f>'Базовые параметры'!$B$15</f>
        <v>0</v>
      </c>
      <c r="W20" s="43">
        <f>'Базовые параметры'!$B$15</f>
        <v>0</v>
      </c>
      <c r="X20" s="43">
        <f>'Базовые параметры'!$B$15</f>
        <v>0</v>
      </c>
      <c r="Y20" s="43">
        <f>'Базовые параметры'!$B$15</f>
        <v>0</v>
      </c>
      <c r="Z20" s="43">
        <f>'Базовые параметры'!$B$15</f>
        <v>0</v>
      </c>
      <c r="AA20" s="43">
        <f>'Базовые параметры'!$B$15</f>
        <v>0</v>
      </c>
      <c r="AB20" s="43">
        <f>'Базовые параметры'!$B$15</f>
        <v>0</v>
      </c>
      <c r="AC20" s="43">
        <f>'Базовые параметры'!$B$15</f>
        <v>0</v>
      </c>
      <c r="AD20" s="43">
        <f>'Базовые параметры'!$B$15</f>
        <v>0</v>
      </c>
      <c r="AE20" s="43">
        <f>'Базовые параметры'!$B$15</f>
        <v>0</v>
      </c>
      <c r="AF20" s="43">
        <f>'Базовые параметры'!$B$15</f>
        <v>0</v>
      </c>
      <c r="AG20" s="43">
        <f>'Базовые параметры'!$B$15</f>
        <v>0</v>
      </c>
      <c r="AH20" s="43">
        <f>'Базовые параметры'!$B$15</f>
        <v>0</v>
      </c>
      <c r="AI20" s="43">
        <f>'Базовые параметры'!$B$15</f>
        <v>0</v>
      </c>
      <c r="AJ20" s="43">
        <f>'Базовые параметры'!$B$15</f>
        <v>0</v>
      </c>
      <c r="AK20" s="43">
        <f>'Базовые параметры'!$B$15</f>
        <v>0</v>
      </c>
      <c r="AL20" s="43">
        <f>'Базовые параметры'!$B$15</f>
        <v>0</v>
      </c>
    </row>
    <row r="21" spans="1:38" hidden="1" x14ac:dyDescent="0.2">
      <c r="A21" s="35" t="s">
        <v>73</v>
      </c>
      <c r="B21" s="70"/>
      <c r="C21" s="43">
        <f>Продажи!B35*'Базовые параметры'!$B$45*'Базовые параметры'!$B$48</f>
        <v>0</v>
      </c>
      <c r="D21" s="43">
        <f>Продажи!C35*'Базовые параметры'!$B$45*'Базовые параметры'!$B$48</f>
        <v>0</v>
      </c>
      <c r="E21" s="43">
        <f>Продажи!D35*'Базовые параметры'!$B$45*'Базовые параметры'!$B$48</f>
        <v>0</v>
      </c>
      <c r="F21" s="43">
        <f>Продажи!E35*'Базовые параметры'!$B$45*'Базовые параметры'!$B$48</f>
        <v>0</v>
      </c>
      <c r="G21" s="43">
        <f>Продажи!F35*'Базовые параметры'!$B$45*'Базовые параметры'!$B$48</f>
        <v>0</v>
      </c>
      <c r="H21" s="43">
        <f>Продажи!G35*'Базовые параметры'!$B$45*'Базовые параметры'!$B$48</f>
        <v>0</v>
      </c>
      <c r="I21" s="43">
        <f>Продажи!H35*'Базовые параметры'!$B$45*'Базовые параметры'!$B$48</f>
        <v>0</v>
      </c>
      <c r="J21" s="43">
        <f>Продажи!I35*'Базовые параметры'!$B$45*'Базовые параметры'!$B$48</f>
        <v>0</v>
      </c>
      <c r="K21" s="43">
        <f>Продажи!J35*'Базовые параметры'!$B$45*'Базовые параметры'!$B$48</f>
        <v>0</v>
      </c>
      <c r="L21" s="43">
        <f>Продажи!K35*'Базовые параметры'!$B$45*'Базовые параметры'!$B$48</f>
        <v>0</v>
      </c>
      <c r="M21" s="43">
        <f>Продажи!L35*'Базовые параметры'!$B$45*'Базовые параметры'!$B$48</f>
        <v>0</v>
      </c>
      <c r="N21" s="43">
        <f>Продажи!M35*'Базовые параметры'!$B$45*'Базовые параметры'!$B$48</f>
        <v>0</v>
      </c>
      <c r="O21" s="43">
        <f>Продажи!N35*'Базовые параметры'!$B$45*'Базовые параметры'!$B$48</f>
        <v>0</v>
      </c>
      <c r="P21" s="43">
        <f>Продажи!O35*'Базовые параметры'!$B$45*'Базовые параметры'!$B$48</f>
        <v>0</v>
      </c>
      <c r="Q21" s="43">
        <f>Продажи!P35*'Базовые параметры'!$B$45*'Базовые параметры'!$B$48</f>
        <v>0</v>
      </c>
      <c r="R21" s="43">
        <f>Продажи!Q35*'Базовые параметры'!$B$45*'Базовые параметры'!$B$48</f>
        <v>0</v>
      </c>
      <c r="S21" s="43">
        <f>Продажи!R35*'Базовые параметры'!$B$45*'Базовые параметры'!$B$48</f>
        <v>0</v>
      </c>
      <c r="T21" s="43">
        <f>Продажи!S35*'Базовые параметры'!$B$45*'Базовые параметры'!$B$48</f>
        <v>0</v>
      </c>
      <c r="U21" s="43">
        <f>Продажи!T35*'Базовые параметры'!$B$45*'Базовые параметры'!$B$48</f>
        <v>0</v>
      </c>
      <c r="V21" s="43">
        <f>Продажи!U35*'Базовые параметры'!$B$45*'Базовые параметры'!$B$48</f>
        <v>0</v>
      </c>
      <c r="W21" s="43">
        <f>Продажи!V35*'Базовые параметры'!$B$45*'Базовые параметры'!$B$48</f>
        <v>0</v>
      </c>
      <c r="X21" s="43">
        <f>Продажи!W35*'Базовые параметры'!$B$45*'Базовые параметры'!$B$48</f>
        <v>0</v>
      </c>
      <c r="Y21" s="43">
        <f>Продажи!X35*'Базовые параметры'!$B$45*'Базовые параметры'!$B$48</f>
        <v>0</v>
      </c>
      <c r="Z21" s="43">
        <f>Продажи!Y35*'Базовые параметры'!$B$45*'Базовые параметры'!$B$48</f>
        <v>0</v>
      </c>
      <c r="AA21" s="43">
        <f>Продажи!Z35*'Базовые параметры'!$B$45*'Базовые параметры'!$B$48</f>
        <v>0</v>
      </c>
      <c r="AB21" s="43">
        <f>Продажи!AA35*'Базовые параметры'!$B$45*'Базовые параметры'!$B$48</f>
        <v>0</v>
      </c>
      <c r="AC21" s="43">
        <f>Продажи!AB35*'Базовые параметры'!$B$45*'Базовые параметры'!$B$48</f>
        <v>0</v>
      </c>
      <c r="AD21" s="43">
        <f>Продажи!AC35*'Базовые параметры'!$B$45*'Базовые параметры'!$B$48</f>
        <v>0</v>
      </c>
      <c r="AE21" s="43">
        <f>Продажи!AD35*'Базовые параметры'!$B$45*'Базовые параметры'!$B$48</f>
        <v>0</v>
      </c>
      <c r="AF21" s="43">
        <f>Продажи!AE35*'Базовые параметры'!$B$45*'Базовые параметры'!$B$48</f>
        <v>0</v>
      </c>
      <c r="AG21" s="43">
        <f>Продажи!AF35*'Базовые параметры'!$B$45*'Базовые параметры'!$B$48</f>
        <v>0</v>
      </c>
      <c r="AH21" s="43">
        <f>Продажи!AG35*'Базовые параметры'!$B$45*'Базовые параметры'!$B$48</f>
        <v>0</v>
      </c>
      <c r="AI21" s="43">
        <f>Продажи!AH35*'Базовые параметры'!$B$45*'Базовые параметры'!$B$48</f>
        <v>0</v>
      </c>
      <c r="AJ21" s="43">
        <f>Продажи!AI35*'Базовые параметры'!$B$45*'Базовые параметры'!$B$48</f>
        <v>0</v>
      </c>
      <c r="AK21" s="43">
        <f>Продажи!AJ35*'Базовые параметры'!$B$45*'Базовые параметры'!$B$48</f>
        <v>0</v>
      </c>
      <c r="AL21" s="43">
        <f>Продажи!AK35*'Базовые параметры'!$B$45*'Базовые параметры'!$B$48</f>
        <v>0</v>
      </c>
    </row>
    <row r="22" spans="1:38" x14ac:dyDescent="0.2">
      <c r="A22" s="35" t="s">
        <v>74</v>
      </c>
      <c r="B22" s="70"/>
      <c r="C22" s="43">
        <f>Продажи!B35*'Базовые параметры'!$B$47</f>
        <v>0</v>
      </c>
      <c r="D22" s="43">
        <f>Продажи!C35*'Базовые параметры'!$B$47</f>
        <v>0</v>
      </c>
      <c r="E22" s="43">
        <f>Продажи!D35*'Базовые параметры'!$B$47</f>
        <v>0</v>
      </c>
      <c r="F22" s="43">
        <f>Продажи!E35*'Базовые параметры'!$B$47</f>
        <v>0</v>
      </c>
      <c r="G22" s="43">
        <f>Продажи!F35*'Базовые параметры'!$B$47</f>
        <v>0</v>
      </c>
      <c r="H22" s="43">
        <f>Продажи!G35*'Базовые параметры'!$B$47</f>
        <v>0</v>
      </c>
      <c r="I22" s="43">
        <f>Продажи!H35*'Базовые параметры'!$B$47</f>
        <v>0</v>
      </c>
      <c r="J22" s="43">
        <f>Продажи!I35*'Базовые параметры'!$B$47</f>
        <v>0</v>
      </c>
      <c r="K22" s="43">
        <f>Продажи!J35*'Базовые параметры'!$B$47</f>
        <v>0</v>
      </c>
      <c r="L22" s="43">
        <f>Продажи!K35*'Базовые параметры'!$B$47</f>
        <v>0</v>
      </c>
      <c r="M22" s="43">
        <f>Продажи!L35*'Базовые параметры'!$B$47</f>
        <v>0</v>
      </c>
      <c r="N22" s="43">
        <f>Продажи!M35*'Базовые параметры'!$B$47</f>
        <v>0</v>
      </c>
      <c r="O22" s="43">
        <f>Продажи!N35*'Базовые параметры'!$B$47</f>
        <v>0</v>
      </c>
      <c r="P22" s="43">
        <f>Продажи!O35*'Базовые параметры'!$B$47</f>
        <v>0</v>
      </c>
      <c r="Q22" s="43">
        <f>Продажи!P35*'Базовые параметры'!$B$47</f>
        <v>0</v>
      </c>
      <c r="R22" s="43">
        <f>Продажи!Q35*'Базовые параметры'!$B$47</f>
        <v>0</v>
      </c>
      <c r="S22" s="43">
        <f>Продажи!R35*'Базовые параметры'!$B$47</f>
        <v>0</v>
      </c>
      <c r="T22" s="43">
        <f>Продажи!S35*'Базовые параметры'!$B$47</f>
        <v>0</v>
      </c>
      <c r="U22" s="43">
        <f>Продажи!T35*'Базовые параметры'!$B$47</f>
        <v>0</v>
      </c>
      <c r="V22" s="43">
        <f>Продажи!U35*'Базовые параметры'!$B$47</f>
        <v>0</v>
      </c>
      <c r="W22" s="43">
        <f>Продажи!V35*'Базовые параметры'!$B$47</f>
        <v>0</v>
      </c>
      <c r="X22" s="43">
        <f>Продажи!W35*'Базовые параметры'!$B$47</f>
        <v>0</v>
      </c>
      <c r="Y22" s="43">
        <f>Продажи!X35*'Базовые параметры'!$B$47</f>
        <v>0</v>
      </c>
      <c r="Z22" s="43">
        <f>Продажи!Y35*'Базовые параметры'!$B$47</f>
        <v>0</v>
      </c>
      <c r="AA22" s="43">
        <f>Продажи!Z35*'Базовые параметры'!$B$47</f>
        <v>0</v>
      </c>
      <c r="AB22" s="43">
        <f>Продажи!AA35*'Базовые параметры'!$B$47</f>
        <v>0</v>
      </c>
      <c r="AC22" s="43">
        <f>Продажи!AB35*'Базовые параметры'!$B$47</f>
        <v>0</v>
      </c>
      <c r="AD22" s="43">
        <f>Продажи!AC35*'Базовые параметры'!$B$47</f>
        <v>0</v>
      </c>
      <c r="AE22" s="43">
        <f>Продажи!AD35*'Базовые параметры'!$B$47</f>
        <v>0</v>
      </c>
      <c r="AF22" s="43">
        <f>Продажи!AE35*'Базовые параметры'!$B$47</f>
        <v>0</v>
      </c>
      <c r="AG22" s="43">
        <f>Продажи!AF35*'Базовые параметры'!$B$47</f>
        <v>0</v>
      </c>
      <c r="AH22" s="43">
        <f>Продажи!AG35*'Базовые параметры'!$B$47</f>
        <v>0</v>
      </c>
      <c r="AI22" s="43">
        <f>Продажи!AH35*'Базовые параметры'!$B$47</f>
        <v>0</v>
      </c>
      <c r="AJ22" s="43">
        <f>Продажи!AI35*'Базовые параметры'!$B$47</f>
        <v>0</v>
      </c>
      <c r="AK22" s="43">
        <f>Продажи!AJ35*'Базовые параметры'!$B$47</f>
        <v>0</v>
      </c>
      <c r="AL22" s="43">
        <f>Продажи!AK35*'Базовые параметры'!$B$47</f>
        <v>0</v>
      </c>
    </row>
    <row r="23" spans="1:38" x14ac:dyDescent="0.2">
      <c r="A23" s="35" t="s">
        <v>44</v>
      </c>
      <c r="B23" s="70"/>
      <c r="C23" s="43">
        <f>C26*'Базовые параметры'!$B$18</f>
        <v>12000</v>
      </c>
      <c r="D23" s="43">
        <f>D26*'Базовые параметры'!$B$18</f>
        <v>14400</v>
      </c>
      <c r="E23" s="43">
        <f>E26*'Базовые параметры'!$B$18</f>
        <v>14400</v>
      </c>
      <c r="F23" s="43">
        <f>F26*'Базовые параметры'!$B$18</f>
        <v>16800</v>
      </c>
      <c r="G23" s="43">
        <f>G26*'Базовые параметры'!$B$18</f>
        <v>16800</v>
      </c>
      <c r="H23" s="43">
        <f>H26*'Базовые параметры'!$B$18</f>
        <v>19200</v>
      </c>
      <c r="I23" s="43">
        <f>I26*'Базовые параметры'!$B$18</f>
        <v>19200</v>
      </c>
      <c r="J23" s="43">
        <f>J26*'Базовые параметры'!$B$18</f>
        <v>19200</v>
      </c>
      <c r="K23" s="43">
        <f>K26*'Базовые параметры'!$B$18</f>
        <v>19200</v>
      </c>
      <c r="L23" s="43">
        <f>L26*'Базовые параметры'!$B$18</f>
        <v>19200</v>
      </c>
      <c r="M23" s="43">
        <f>M26*'Базовые параметры'!$B$18</f>
        <v>19200</v>
      </c>
      <c r="N23" s="43">
        <f>N26*'Базовые параметры'!$B$18</f>
        <v>19200</v>
      </c>
      <c r="O23" s="43">
        <f>O26*'Базовые параметры'!$B$18</f>
        <v>19200</v>
      </c>
      <c r="P23" s="43">
        <f>P26*'Базовые параметры'!$B$18</f>
        <v>19200</v>
      </c>
      <c r="Q23" s="43">
        <f>Q26*'Базовые параметры'!$B$18</f>
        <v>19200</v>
      </c>
      <c r="R23" s="43">
        <f>R26*'Базовые параметры'!$B$18</f>
        <v>19200</v>
      </c>
      <c r="S23" s="43">
        <f>S26*'Базовые параметры'!$B$18</f>
        <v>19200</v>
      </c>
      <c r="T23" s="43">
        <f>T26*'Базовые параметры'!$B$18</f>
        <v>19200</v>
      </c>
      <c r="U23" s="43">
        <f>U26*'Базовые параметры'!$B$18</f>
        <v>19200</v>
      </c>
      <c r="V23" s="43">
        <f>V26*'Базовые параметры'!$B$18</f>
        <v>19200</v>
      </c>
      <c r="W23" s="43">
        <f>W26*'Базовые параметры'!$B$18</f>
        <v>19200</v>
      </c>
      <c r="X23" s="43">
        <f>X26*'Базовые параметры'!$B$18</f>
        <v>19200</v>
      </c>
      <c r="Y23" s="43">
        <f>Y26*'Базовые параметры'!$B$18</f>
        <v>19200</v>
      </c>
      <c r="Z23" s="43">
        <f>Z26*'Базовые параметры'!$B$18</f>
        <v>19200</v>
      </c>
      <c r="AA23" s="43">
        <f>AA26*'Базовые параметры'!$B$18</f>
        <v>19200</v>
      </c>
      <c r="AB23" s="43">
        <f>AB26*'Базовые параметры'!$B$18</f>
        <v>19200</v>
      </c>
      <c r="AC23" s="43">
        <f>AC26*'Базовые параметры'!$B$18</f>
        <v>19200</v>
      </c>
      <c r="AD23" s="43">
        <f>AD26*'Базовые параметры'!$B$18</f>
        <v>19200</v>
      </c>
      <c r="AE23" s="43">
        <f>AE26*'Базовые параметры'!$B$18</f>
        <v>19200</v>
      </c>
      <c r="AF23" s="43">
        <f>AF26*'Базовые параметры'!$B$18</f>
        <v>19200</v>
      </c>
      <c r="AG23" s="43">
        <f>AG26*'Базовые параметры'!$B$18</f>
        <v>19200</v>
      </c>
      <c r="AH23" s="43">
        <f>AH26*'Базовые параметры'!$B$18</f>
        <v>19200</v>
      </c>
      <c r="AI23" s="43">
        <f>AI26*'Базовые параметры'!$B$18</f>
        <v>19200</v>
      </c>
      <c r="AJ23" s="43">
        <f>AJ26*'Базовые параметры'!$B$18</f>
        <v>19200</v>
      </c>
      <c r="AK23" s="43">
        <f>AK26*'Базовые параметры'!$B$18</f>
        <v>19200</v>
      </c>
      <c r="AL23" s="43">
        <f>AL26*'Базовые параметры'!$B$18</f>
        <v>19200</v>
      </c>
    </row>
    <row r="24" spans="1:38" x14ac:dyDescent="0.2">
      <c r="A24" s="104" t="s">
        <v>76</v>
      </c>
      <c r="B24" s="105"/>
      <c r="C24" s="106">
        <f>C3*'Базовые параметры'!$B19</f>
        <v>4303.084178330897</v>
      </c>
      <c r="D24" s="106">
        <f>D3*'Базовые параметры'!$B19</f>
        <v>6813.2166156905878</v>
      </c>
      <c r="E24" s="106">
        <f>E3*'Базовые параметры'!$B19</f>
        <v>8606.168356661794</v>
      </c>
      <c r="F24" s="106">
        <f>F3*'Базовые параметры'!$B19</f>
        <v>10399.120097633002</v>
      </c>
      <c r="G24" s="106">
        <f>G3*'Базовые параметры'!$B19</f>
        <v>10757.710445827242</v>
      </c>
      <c r="H24" s="106">
        <f>H3*'Базовые параметры'!$B19</f>
        <v>12192.071838604208</v>
      </c>
      <c r="I24" s="106">
        <f>I3*'Базовые параметры'!$B19</f>
        <v>16853.746365129347</v>
      </c>
      <c r="J24" s="106">
        <f>J3*'Базовые параметры'!$B19</f>
        <v>17929.517409712073</v>
      </c>
      <c r="K24" s="106">
        <f>K3*'Базовые параметры'!$B19</f>
        <v>20798.240195266004</v>
      </c>
      <c r="L24" s="106">
        <f>L3*'Базовые параметры'!$B19</f>
        <v>21515.420891654485</v>
      </c>
      <c r="M24" s="106">
        <f>M3*'Базовые параметры'!$B19</f>
        <v>25818.505069985382</v>
      </c>
      <c r="N24" s="106">
        <f>N3*'Базовые параметры'!$B19</f>
        <v>26894.276114568107</v>
      </c>
      <c r="O24" s="106">
        <f>O3*'Базовые параметры'!$B19</f>
        <v>26894.276114568107</v>
      </c>
      <c r="P24" s="106">
        <f>P3*'Базовые параметры'!$B19</f>
        <v>26894.276114568107</v>
      </c>
      <c r="Q24" s="106">
        <f>Q3*'Базовые параметры'!$B19</f>
        <v>26894.276114568107</v>
      </c>
      <c r="R24" s="106">
        <f>R3*'Базовые параметры'!$B19</f>
        <v>26894.276114568107</v>
      </c>
      <c r="S24" s="106">
        <f>S3*'Базовые параметры'!$B19</f>
        <v>26894.276114568107</v>
      </c>
      <c r="T24" s="106">
        <f>T3*'Базовые параметры'!$B19</f>
        <v>26894.276114568107</v>
      </c>
      <c r="U24" s="106">
        <f>U3*'Базовые параметры'!$B19</f>
        <v>26894.276114568107</v>
      </c>
      <c r="V24" s="106">
        <f>V3*'Базовые параметры'!$B19</f>
        <v>26894.276114568107</v>
      </c>
      <c r="W24" s="106">
        <f>W3*'Базовые параметры'!$B19</f>
        <v>26894.276114568107</v>
      </c>
      <c r="X24" s="106">
        <f>X3*'Базовые параметры'!$B19</f>
        <v>26894.276114568107</v>
      </c>
      <c r="Y24" s="106">
        <f>Y3*'Базовые параметры'!$B19</f>
        <v>26894.276114568107</v>
      </c>
      <c r="Z24" s="106">
        <f>Z3*'Базовые параметры'!$B19</f>
        <v>26894.276114568107</v>
      </c>
      <c r="AA24" s="106">
        <f>AA3*'Базовые параметры'!$B19</f>
        <v>26894.276114568107</v>
      </c>
      <c r="AB24" s="106">
        <f>AB3*'Базовые параметры'!$B19</f>
        <v>26894.276114568107</v>
      </c>
      <c r="AC24" s="106">
        <f>AC3*'Базовые параметры'!$B19</f>
        <v>26894.276114568107</v>
      </c>
      <c r="AD24" s="106">
        <f>AD3*'Базовые параметры'!$B19</f>
        <v>26894.276114568107</v>
      </c>
      <c r="AE24" s="106">
        <f>AE3*'Базовые параметры'!$B19</f>
        <v>26894.276114568107</v>
      </c>
      <c r="AF24" s="106">
        <f>AF3*'Базовые параметры'!$B19</f>
        <v>26894.276114568107</v>
      </c>
      <c r="AG24" s="106">
        <f>AG3*'Базовые параметры'!$B19</f>
        <v>26894.276114568107</v>
      </c>
      <c r="AH24" s="106">
        <f>AH3*'Базовые параметры'!$B19</f>
        <v>26894.276114568107</v>
      </c>
      <c r="AI24" s="106">
        <f>AI3*'Базовые параметры'!$B19</f>
        <v>26894.276114568107</v>
      </c>
      <c r="AJ24" s="106">
        <f>AJ3*'Базовые параметры'!$B19</f>
        <v>26894.276114568107</v>
      </c>
      <c r="AK24" s="106">
        <f>AK3*'Базовые параметры'!$B19</f>
        <v>26894.276114568107</v>
      </c>
      <c r="AL24" s="106">
        <f>AL3*'Базовые параметры'!$B19</f>
        <v>26894.276114568107</v>
      </c>
    </row>
    <row r="25" spans="1:38" s="35" customFormat="1" x14ac:dyDescent="0.2"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</row>
    <row r="26" spans="1:38" s="28" customFormat="1" x14ac:dyDescent="0.2">
      <c r="A26" s="101" t="s">
        <v>31</v>
      </c>
      <c r="B26" s="102"/>
      <c r="C26" s="103">
        <f>SUM(C27:C30)</f>
        <v>40000</v>
      </c>
      <c r="D26" s="103">
        <f t="shared" ref="D26:S26" si="24">SUM(D27:D30)</f>
        <v>48000</v>
      </c>
      <c r="E26" s="103">
        <f t="shared" si="24"/>
        <v>48000</v>
      </c>
      <c r="F26" s="103">
        <f t="shared" si="24"/>
        <v>56000</v>
      </c>
      <c r="G26" s="103">
        <f t="shared" si="24"/>
        <v>56000</v>
      </c>
      <c r="H26" s="103">
        <f t="shared" si="24"/>
        <v>64000</v>
      </c>
      <c r="I26" s="103">
        <f t="shared" si="24"/>
        <v>64000</v>
      </c>
      <c r="J26" s="103">
        <f t="shared" si="24"/>
        <v>64000</v>
      </c>
      <c r="K26" s="103">
        <f t="shared" si="24"/>
        <v>64000</v>
      </c>
      <c r="L26" s="103">
        <f t="shared" si="24"/>
        <v>64000</v>
      </c>
      <c r="M26" s="103">
        <f t="shared" si="24"/>
        <v>64000</v>
      </c>
      <c r="N26" s="103">
        <f t="shared" si="24"/>
        <v>64000</v>
      </c>
      <c r="O26" s="103">
        <f t="shared" si="24"/>
        <v>64000</v>
      </c>
      <c r="P26" s="103">
        <f t="shared" si="24"/>
        <v>64000</v>
      </c>
      <c r="Q26" s="103">
        <f t="shared" si="24"/>
        <v>64000</v>
      </c>
      <c r="R26" s="103">
        <f t="shared" si="24"/>
        <v>64000</v>
      </c>
      <c r="S26" s="103">
        <f t="shared" si="24"/>
        <v>64000</v>
      </c>
      <c r="T26" s="103">
        <f t="shared" ref="T26:AL26" si="25">SUM(T27:T30)</f>
        <v>64000</v>
      </c>
      <c r="U26" s="103">
        <f t="shared" si="25"/>
        <v>64000</v>
      </c>
      <c r="V26" s="103">
        <f t="shared" si="25"/>
        <v>64000</v>
      </c>
      <c r="W26" s="103">
        <f t="shared" si="25"/>
        <v>64000</v>
      </c>
      <c r="X26" s="103">
        <f t="shared" si="25"/>
        <v>64000</v>
      </c>
      <c r="Y26" s="103">
        <f t="shared" si="25"/>
        <v>64000</v>
      </c>
      <c r="Z26" s="103">
        <f t="shared" si="25"/>
        <v>64000</v>
      </c>
      <c r="AA26" s="103">
        <f t="shared" si="25"/>
        <v>64000</v>
      </c>
      <c r="AB26" s="103">
        <f t="shared" si="25"/>
        <v>64000</v>
      </c>
      <c r="AC26" s="103">
        <f t="shared" si="25"/>
        <v>64000</v>
      </c>
      <c r="AD26" s="103">
        <f t="shared" si="25"/>
        <v>64000</v>
      </c>
      <c r="AE26" s="103">
        <f t="shared" si="25"/>
        <v>64000</v>
      </c>
      <c r="AF26" s="103">
        <f t="shared" si="25"/>
        <v>64000</v>
      </c>
      <c r="AG26" s="103">
        <f t="shared" si="25"/>
        <v>64000</v>
      </c>
      <c r="AH26" s="103">
        <f t="shared" si="25"/>
        <v>64000</v>
      </c>
      <c r="AI26" s="103">
        <f t="shared" si="25"/>
        <v>64000</v>
      </c>
      <c r="AJ26" s="103">
        <f t="shared" si="25"/>
        <v>64000</v>
      </c>
      <c r="AK26" s="103">
        <f t="shared" si="25"/>
        <v>64000</v>
      </c>
      <c r="AL26" s="103">
        <f t="shared" si="25"/>
        <v>64000</v>
      </c>
    </row>
    <row r="27" spans="1:38" x14ac:dyDescent="0.2">
      <c r="A27" s="35" t="s">
        <v>50</v>
      </c>
      <c r="B27" s="70"/>
      <c r="C27" s="43">
        <f>Персонал!B3*'Базовые параметры'!$B$25</f>
        <v>24000</v>
      </c>
      <c r="D27" s="43">
        <f>Персонал!C3*'Базовые параметры'!$B$25</f>
        <v>32000</v>
      </c>
      <c r="E27" s="43">
        <f>Персонал!D3*'Базовые параметры'!$B$25</f>
        <v>32000</v>
      </c>
      <c r="F27" s="43">
        <f>Персонал!E3*'Базовые параметры'!$B$25</f>
        <v>32000</v>
      </c>
      <c r="G27" s="43">
        <f>Персонал!F3*'Базовые параметры'!$B$25</f>
        <v>32000</v>
      </c>
      <c r="H27" s="43">
        <f>Персонал!G3*'Базовые параметры'!$B$25</f>
        <v>40000</v>
      </c>
      <c r="I27" s="43">
        <f>Персонал!H3*'Базовые параметры'!$B$25</f>
        <v>40000</v>
      </c>
      <c r="J27" s="43">
        <f>Персонал!I3*'Базовые параметры'!$B$25</f>
        <v>40000</v>
      </c>
      <c r="K27" s="43">
        <f>Персонал!J3*'Базовые параметры'!$B$25</f>
        <v>40000</v>
      </c>
      <c r="L27" s="43">
        <f>Персонал!K3*'Базовые параметры'!$B$25</f>
        <v>40000</v>
      </c>
      <c r="M27" s="43">
        <f>Персонал!L3*'Базовые параметры'!$B$25</f>
        <v>40000</v>
      </c>
      <c r="N27" s="43">
        <f>Персонал!M3*'Базовые параметры'!$B$25</f>
        <v>40000</v>
      </c>
      <c r="O27" s="43">
        <f>Персонал!N3*'Базовые параметры'!$B$25</f>
        <v>40000</v>
      </c>
      <c r="P27" s="43">
        <f>Персонал!O3*'Базовые параметры'!$B$25</f>
        <v>40000</v>
      </c>
      <c r="Q27" s="43">
        <f>Персонал!P3*'Базовые параметры'!$B$25</f>
        <v>40000</v>
      </c>
      <c r="R27" s="43">
        <f>Персонал!Q3*'Базовые параметры'!$B$25</f>
        <v>40000</v>
      </c>
      <c r="S27" s="43">
        <f>Персонал!R3*'Базовые параметры'!$B$25</f>
        <v>40000</v>
      </c>
      <c r="T27" s="43">
        <f>Персонал!S3*'Базовые параметры'!$B$25</f>
        <v>40000</v>
      </c>
      <c r="U27" s="43">
        <f>Персонал!T3*'Базовые параметры'!$B$25</f>
        <v>40000</v>
      </c>
      <c r="V27" s="43">
        <f>Персонал!U3*'Базовые параметры'!$B$25</f>
        <v>40000</v>
      </c>
      <c r="W27" s="43">
        <f>Персонал!V3*'Базовые параметры'!$B$25</f>
        <v>40000</v>
      </c>
      <c r="X27" s="43">
        <f>Персонал!W3*'Базовые параметры'!$B$25</f>
        <v>40000</v>
      </c>
      <c r="Y27" s="43">
        <f>Персонал!X3*'Базовые параметры'!$B$25</f>
        <v>40000</v>
      </c>
      <c r="Z27" s="43">
        <f>Персонал!Y3*'Базовые параметры'!$B$25</f>
        <v>40000</v>
      </c>
      <c r="AA27" s="43">
        <f>Персонал!Z3*'Базовые параметры'!$B$25</f>
        <v>40000</v>
      </c>
      <c r="AB27" s="43">
        <f>Персонал!AA3*'Базовые параметры'!$B$25</f>
        <v>40000</v>
      </c>
      <c r="AC27" s="43">
        <f>Персонал!AB3*'Базовые параметры'!$B$25</f>
        <v>40000</v>
      </c>
      <c r="AD27" s="43">
        <f>Персонал!AC3*'Базовые параметры'!$B$25</f>
        <v>40000</v>
      </c>
      <c r="AE27" s="43">
        <f>Персонал!AD3*'Базовые параметры'!$B$25</f>
        <v>40000</v>
      </c>
      <c r="AF27" s="43">
        <f>Персонал!AE3*'Базовые параметры'!$B$25</f>
        <v>40000</v>
      </c>
      <c r="AG27" s="43">
        <f>Персонал!AF3*'Базовые параметры'!$B$25</f>
        <v>40000</v>
      </c>
      <c r="AH27" s="43">
        <f>Персонал!AG3*'Базовые параметры'!$B$25</f>
        <v>40000</v>
      </c>
      <c r="AI27" s="43">
        <f>Персонал!AH3*'Базовые параметры'!$B$25</f>
        <v>40000</v>
      </c>
      <c r="AJ27" s="43">
        <f>Персонал!AI3*'Базовые параметры'!$B$25</f>
        <v>40000</v>
      </c>
      <c r="AK27" s="43">
        <f>Персонал!AJ3*'Базовые параметры'!$B$25</f>
        <v>40000</v>
      </c>
      <c r="AL27" s="43">
        <f>Персонал!AK3*'Базовые параметры'!$B$25</f>
        <v>40000</v>
      </c>
    </row>
    <row r="28" spans="1:38" x14ac:dyDescent="0.2">
      <c r="A28" s="39" t="s">
        <v>52</v>
      </c>
      <c r="B28" s="70"/>
      <c r="C28" s="43">
        <f>'Базовые параметры'!$B$27</f>
        <v>8000</v>
      </c>
      <c r="D28" s="43">
        <f>'Базовые параметры'!$B$27</f>
        <v>8000</v>
      </c>
      <c r="E28" s="43">
        <f>'Базовые параметры'!$B$27</f>
        <v>8000</v>
      </c>
      <c r="F28" s="43">
        <f>'Базовые параметры'!$B$27</f>
        <v>8000</v>
      </c>
      <c r="G28" s="43">
        <f>'Базовые параметры'!$B$27</f>
        <v>8000</v>
      </c>
      <c r="H28" s="43">
        <f>'Базовые параметры'!$B$27</f>
        <v>8000</v>
      </c>
      <c r="I28" s="43">
        <f>'Базовые параметры'!$B$27</f>
        <v>8000</v>
      </c>
      <c r="J28" s="43">
        <f>'Базовые параметры'!$B$27</f>
        <v>8000</v>
      </c>
      <c r="K28" s="43">
        <f>'Базовые параметры'!$B$27</f>
        <v>8000</v>
      </c>
      <c r="L28" s="43">
        <f>'Базовые параметры'!$B$27</f>
        <v>8000</v>
      </c>
      <c r="M28" s="43">
        <f>'Базовые параметры'!$B$27</f>
        <v>8000</v>
      </c>
      <c r="N28" s="43">
        <f>'Базовые параметры'!$B$27</f>
        <v>8000</v>
      </c>
      <c r="O28" s="43">
        <f>'Базовые параметры'!$B$27</f>
        <v>8000</v>
      </c>
      <c r="P28" s="43">
        <f>'Базовые параметры'!$B$27</f>
        <v>8000</v>
      </c>
      <c r="Q28" s="43">
        <f>'Базовые параметры'!$B$27</f>
        <v>8000</v>
      </c>
      <c r="R28" s="43">
        <f>'Базовые параметры'!$B$27</f>
        <v>8000</v>
      </c>
      <c r="S28" s="43">
        <f>'Базовые параметры'!$B$27</f>
        <v>8000</v>
      </c>
      <c r="T28" s="43">
        <f>'Базовые параметры'!$B$27</f>
        <v>8000</v>
      </c>
      <c r="U28" s="43">
        <f>'Базовые параметры'!$B$27</f>
        <v>8000</v>
      </c>
      <c r="V28" s="43">
        <f>'Базовые параметры'!$B$27</f>
        <v>8000</v>
      </c>
      <c r="W28" s="43">
        <f>'Базовые параметры'!$B$27</f>
        <v>8000</v>
      </c>
      <c r="X28" s="43">
        <f>'Базовые параметры'!$B$27</f>
        <v>8000</v>
      </c>
      <c r="Y28" s="43">
        <f>'Базовые параметры'!$B$27</f>
        <v>8000</v>
      </c>
      <c r="Z28" s="43">
        <f>'Базовые параметры'!$B$27</f>
        <v>8000</v>
      </c>
      <c r="AA28" s="43">
        <f>'Базовые параметры'!$B$27</f>
        <v>8000</v>
      </c>
      <c r="AB28" s="43">
        <f>'Базовые параметры'!$B$27</f>
        <v>8000</v>
      </c>
      <c r="AC28" s="43">
        <f>'Базовые параметры'!$B$27</f>
        <v>8000</v>
      </c>
      <c r="AD28" s="43">
        <f>'Базовые параметры'!$B$27</f>
        <v>8000</v>
      </c>
      <c r="AE28" s="43">
        <f>'Базовые параметры'!$B$27</f>
        <v>8000</v>
      </c>
      <c r="AF28" s="43">
        <f>'Базовые параметры'!$B$27</f>
        <v>8000</v>
      </c>
      <c r="AG28" s="43">
        <f>'Базовые параметры'!$B$27</f>
        <v>8000</v>
      </c>
      <c r="AH28" s="43">
        <f>'Базовые параметры'!$B$27</f>
        <v>8000</v>
      </c>
      <c r="AI28" s="43">
        <f>'Базовые параметры'!$B$27</f>
        <v>8000</v>
      </c>
      <c r="AJ28" s="43">
        <f>'Базовые параметры'!$B$27</f>
        <v>8000</v>
      </c>
      <c r="AK28" s="43">
        <f>'Базовые параметры'!$B$27</f>
        <v>8000</v>
      </c>
      <c r="AL28" s="43">
        <f>'Базовые параметры'!$B$27</f>
        <v>8000</v>
      </c>
    </row>
    <row r="29" spans="1:38" x14ac:dyDescent="0.2">
      <c r="A29" s="35" t="s">
        <v>162</v>
      </c>
      <c r="B29" s="70"/>
      <c r="C29" s="43"/>
      <c r="D29" s="43"/>
      <c r="E29" s="43"/>
      <c r="F29" s="43">
        <f>'Базовые параметры'!$B$28</f>
        <v>8000</v>
      </c>
      <c r="G29" s="43">
        <f>'Базовые параметры'!$B$28</f>
        <v>8000</v>
      </c>
      <c r="H29" s="43">
        <f>'Базовые параметры'!$B$28</f>
        <v>8000</v>
      </c>
      <c r="I29" s="43">
        <f>'Базовые параметры'!$B$28</f>
        <v>8000</v>
      </c>
      <c r="J29" s="43">
        <f>'Базовые параметры'!$B$28</f>
        <v>8000</v>
      </c>
      <c r="K29" s="43">
        <f>'Базовые параметры'!$B$28</f>
        <v>8000</v>
      </c>
      <c r="L29" s="43">
        <f>'Базовые параметры'!$B$28</f>
        <v>8000</v>
      </c>
      <c r="M29" s="43">
        <f>'Базовые параметры'!$B$28</f>
        <v>8000</v>
      </c>
      <c r="N29" s="43">
        <f>'Базовые параметры'!$B$28</f>
        <v>8000</v>
      </c>
      <c r="O29" s="43">
        <f>'Базовые параметры'!$B$28</f>
        <v>8000</v>
      </c>
      <c r="P29" s="43">
        <f>'Базовые параметры'!$B$28</f>
        <v>8000</v>
      </c>
      <c r="Q29" s="43">
        <f>'Базовые параметры'!$B$28</f>
        <v>8000</v>
      </c>
      <c r="R29" s="43">
        <f>'Базовые параметры'!$B$28</f>
        <v>8000</v>
      </c>
      <c r="S29" s="43">
        <f>'Базовые параметры'!$B$28</f>
        <v>8000</v>
      </c>
      <c r="T29" s="43">
        <f>'Базовые параметры'!$B$28</f>
        <v>8000</v>
      </c>
      <c r="U29" s="43">
        <f>'Базовые параметры'!$B$28</f>
        <v>8000</v>
      </c>
      <c r="V29" s="43">
        <f>'Базовые параметры'!$B$28</f>
        <v>8000</v>
      </c>
      <c r="W29" s="43">
        <f>'Базовые параметры'!$B$28</f>
        <v>8000</v>
      </c>
      <c r="X29" s="43">
        <f>'Базовые параметры'!$B$28</f>
        <v>8000</v>
      </c>
      <c r="Y29" s="43">
        <f>'Базовые параметры'!$B$28</f>
        <v>8000</v>
      </c>
      <c r="Z29" s="43">
        <f>'Базовые параметры'!$B$28</f>
        <v>8000</v>
      </c>
      <c r="AA29" s="43">
        <f>'Базовые параметры'!$B$28</f>
        <v>8000</v>
      </c>
      <c r="AB29" s="43">
        <f>'Базовые параметры'!$B$28</f>
        <v>8000</v>
      </c>
      <c r="AC29" s="43">
        <f>'Базовые параметры'!$B$28</f>
        <v>8000</v>
      </c>
      <c r="AD29" s="43">
        <f>'Базовые параметры'!$B$28</f>
        <v>8000</v>
      </c>
      <c r="AE29" s="43">
        <f>'Базовые параметры'!$B$28</f>
        <v>8000</v>
      </c>
      <c r="AF29" s="43">
        <f>'Базовые параметры'!$B$28</f>
        <v>8000</v>
      </c>
      <c r="AG29" s="43">
        <f>'Базовые параметры'!$B$28</f>
        <v>8000</v>
      </c>
      <c r="AH29" s="43">
        <f>'Базовые параметры'!$B$28</f>
        <v>8000</v>
      </c>
      <c r="AI29" s="43">
        <f>'Базовые параметры'!$B$28</f>
        <v>8000</v>
      </c>
      <c r="AJ29" s="43">
        <f>'Базовые параметры'!$B$28</f>
        <v>8000</v>
      </c>
      <c r="AK29" s="43">
        <f>'Базовые параметры'!$B$28</f>
        <v>8000</v>
      </c>
      <c r="AL29" s="43">
        <f>'Базовые параметры'!$B$28</f>
        <v>8000</v>
      </c>
    </row>
    <row r="30" spans="1:38" x14ac:dyDescent="0.2">
      <c r="A30" s="104" t="s">
        <v>53</v>
      </c>
      <c r="B30" s="105"/>
      <c r="C30" s="106">
        <f>'Базовые параметры'!$B$29</f>
        <v>8000</v>
      </c>
      <c r="D30" s="106">
        <f>'Базовые параметры'!$B$29</f>
        <v>8000</v>
      </c>
      <c r="E30" s="106">
        <f>'Базовые параметры'!$B$29</f>
        <v>8000</v>
      </c>
      <c r="F30" s="106">
        <f>'Базовые параметры'!$B$29</f>
        <v>8000</v>
      </c>
      <c r="G30" s="106">
        <f>'Базовые параметры'!$B$29</f>
        <v>8000</v>
      </c>
      <c r="H30" s="106">
        <f>'Базовые параметры'!$B$29</f>
        <v>8000</v>
      </c>
      <c r="I30" s="106">
        <f>'Базовые параметры'!$B$29</f>
        <v>8000</v>
      </c>
      <c r="J30" s="106">
        <f>'Базовые параметры'!$B$29</f>
        <v>8000</v>
      </c>
      <c r="K30" s="106">
        <f>'Базовые параметры'!$B$29</f>
        <v>8000</v>
      </c>
      <c r="L30" s="106">
        <f>'Базовые параметры'!$B$29</f>
        <v>8000</v>
      </c>
      <c r="M30" s="106">
        <f>'Базовые параметры'!$B$29</f>
        <v>8000</v>
      </c>
      <c r="N30" s="106">
        <f>'Базовые параметры'!$B$29</f>
        <v>8000</v>
      </c>
      <c r="O30" s="106">
        <f>'Базовые параметры'!$B$29</f>
        <v>8000</v>
      </c>
      <c r="P30" s="106">
        <f>'Базовые параметры'!$B$29</f>
        <v>8000</v>
      </c>
      <c r="Q30" s="106">
        <f>'Базовые параметры'!$B$29</f>
        <v>8000</v>
      </c>
      <c r="R30" s="106">
        <f>'Базовые параметры'!$B$29</f>
        <v>8000</v>
      </c>
      <c r="S30" s="106">
        <f>'Базовые параметры'!$B$29</f>
        <v>8000</v>
      </c>
      <c r="T30" s="106">
        <f>'Базовые параметры'!$B$29</f>
        <v>8000</v>
      </c>
      <c r="U30" s="106">
        <f>'Базовые параметры'!$B$29</f>
        <v>8000</v>
      </c>
      <c r="V30" s="106">
        <f>'Базовые параметры'!$B$29</f>
        <v>8000</v>
      </c>
      <c r="W30" s="106">
        <f>'Базовые параметры'!$B$29</f>
        <v>8000</v>
      </c>
      <c r="X30" s="106">
        <f>'Базовые параметры'!$B$29</f>
        <v>8000</v>
      </c>
      <c r="Y30" s="106">
        <f>'Базовые параметры'!$B$29</f>
        <v>8000</v>
      </c>
      <c r="Z30" s="106">
        <f>'Базовые параметры'!$B$29</f>
        <v>8000</v>
      </c>
      <c r="AA30" s="106">
        <f>'Базовые параметры'!$B$29</f>
        <v>8000</v>
      </c>
      <c r="AB30" s="106">
        <f>'Базовые параметры'!$B$29</f>
        <v>8000</v>
      </c>
      <c r="AC30" s="106">
        <f>'Базовые параметры'!$B$29</f>
        <v>8000</v>
      </c>
      <c r="AD30" s="106">
        <f>'Базовые параметры'!$B$29</f>
        <v>8000</v>
      </c>
      <c r="AE30" s="106">
        <f>'Базовые параметры'!$B$29</f>
        <v>8000</v>
      </c>
      <c r="AF30" s="106">
        <f>'Базовые параметры'!$B$29</f>
        <v>8000</v>
      </c>
      <c r="AG30" s="106">
        <f>'Базовые параметры'!$B$29</f>
        <v>8000</v>
      </c>
      <c r="AH30" s="106">
        <f>'Базовые параметры'!$B$29</f>
        <v>8000</v>
      </c>
      <c r="AI30" s="106">
        <f>'Базовые параметры'!$B$29</f>
        <v>8000</v>
      </c>
      <c r="AJ30" s="106">
        <f>'Базовые параметры'!$B$29</f>
        <v>8000</v>
      </c>
      <c r="AK30" s="106">
        <f>'Базовые параметры'!$B$29</f>
        <v>8000</v>
      </c>
      <c r="AL30" s="106">
        <f>'Базовые параметры'!$B$29</f>
        <v>8000</v>
      </c>
    </row>
    <row r="31" spans="1:38" x14ac:dyDescent="0.2">
      <c r="B31" s="52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</row>
    <row r="32" spans="1:38" x14ac:dyDescent="0.2">
      <c r="A32" s="107" t="s">
        <v>78</v>
      </c>
      <c r="B32" s="108">
        <f>'Расчёт окупаемости'!C23</f>
        <v>1289800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</row>
    <row r="33" spans="1:38" x14ac:dyDescent="0.2">
      <c r="B33" s="5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</row>
    <row r="34" spans="1:38" x14ac:dyDescent="0.2">
      <c r="A34" s="110" t="s">
        <v>48</v>
      </c>
      <c r="B34" s="111"/>
      <c r="C34" s="112">
        <f t="shared" ref="C34:AL34" si="26">C3-C8</f>
        <v>188776.91582166916</v>
      </c>
      <c r="D34" s="112">
        <f>D3-D8</f>
        <v>274446.78338430938</v>
      </c>
      <c r="E34" s="112">
        <f t="shared" si="26"/>
        <v>393353.83164333832</v>
      </c>
      <c r="F34" s="112">
        <f t="shared" si="26"/>
        <v>501860.87990236701</v>
      </c>
      <c r="G34" s="112">
        <f t="shared" si="26"/>
        <v>525642.28955417266</v>
      </c>
      <c r="H34" s="112">
        <f t="shared" si="26"/>
        <v>610367.92816139571</v>
      </c>
      <c r="I34" s="112">
        <f t="shared" si="26"/>
        <v>919526.25363487052</v>
      </c>
      <c r="J34" s="112">
        <f t="shared" si="26"/>
        <v>990870.48259028792</v>
      </c>
      <c r="K34" s="112">
        <f t="shared" si="26"/>
        <v>1181121.759804734</v>
      </c>
      <c r="L34" s="112">
        <f t="shared" si="26"/>
        <v>1228684.5791083453</v>
      </c>
      <c r="M34" s="112">
        <f t="shared" si="26"/>
        <v>1514061.4949300145</v>
      </c>
      <c r="N34" s="112">
        <f t="shared" si="26"/>
        <v>1585405.7238854319</v>
      </c>
      <c r="O34" s="112">
        <f t="shared" si="26"/>
        <v>1585405.7238854319</v>
      </c>
      <c r="P34" s="112">
        <f t="shared" si="26"/>
        <v>1585405.7238854319</v>
      </c>
      <c r="Q34" s="112">
        <f t="shared" si="26"/>
        <v>1585405.7238854319</v>
      </c>
      <c r="R34" s="112">
        <f t="shared" si="26"/>
        <v>1585405.7238854319</v>
      </c>
      <c r="S34" s="112">
        <f t="shared" si="26"/>
        <v>1585405.7238854319</v>
      </c>
      <c r="T34" s="112">
        <f t="shared" si="26"/>
        <v>1585405.7238854319</v>
      </c>
      <c r="U34" s="112">
        <f t="shared" si="26"/>
        <v>1585405.7238854319</v>
      </c>
      <c r="V34" s="112">
        <f t="shared" si="26"/>
        <v>1585405.7238854319</v>
      </c>
      <c r="W34" s="112">
        <f t="shared" si="26"/>
        <v>1585405.7238854319</v>
      </c>
      <c r="X34" s="112">
        <f t="shared" si="26"/>
        <v>1585405.7238854319</v>
      </c>
      <c r="Y34" s="112">
        <f t="shared" si="26"/>
        <v>1585405.7238854319</v>
      </c>
      <c r="Z34" s="112">
        <f t="shared" si="26"/>
        <v>1585405.7238854319</v>
      </c>
      <c r="AA34" s="112">
        <f t="shared" si="26"/>
        <v>1585405.7238854319</v>
      </c>
      <c r="AB34" s="112">
        <f t="shared" si="26"/>
        <v>1585405.7238854319</v>
      </c>
      <c r="AC34" s="112">
        <f t="shared" si="26"/>
        <v>1585405.7238854319</v>
      </c>
      <c r="AD34" s="112">
        <f t="shared" si="26"/>
        <v>1585405.7238854319</v>
      </c>
      <c r="AE34" s="112">
        <f t="shared" si="26"/>
        <v>1585405.7238854319</v>
      </c>
      <c r="AF34" s="112">
        <f t="shared" si="26"/>
        <v>1585405.7238854319</v>
      </c>
      <c r="AG34" s="112">
        <f t="shared" si="26"/>
        <v>1585405.7238854319</v>
      </c>
      <c r="AH34" s="112">
        <f t="shared" si="26"/>
        <v>1585405.7238854319</v>
      </c>
      <c r="AI34" s="112">
        <f t="shared" si="26"/>
        <v>1585405.7238854319</v>
      </c>
      <c r="AJ34" s="112">
        <f t="shared" si="26"/>
        <v>1585405.7238854319</v>
      </c>
      <c r="AK34" s="112">
        <f t="shared" si="26"/>
        <v>1585405.7238854319</v>
      </c>
      <c r="AL34" s="112">
        <f t="shared" si="26"/>
        <v>1585405.7238854319</v>
      </c>
    </row>
    <row r="35" spans="1:38" x14ac:dyDescent="0.2">
      <c r="A35" s="113" t="s">
        <v>49</v>
      </c>
      <c r="B35" s="114"/>
      <c r="C35" s="115">
        <f>IF(C34&lt;0,0,C34*'Базовые параметры'!$B$17)</f>
        <v>28316.537373250372</v>
      </c>
      <c r="D35" s="115">
        <f>IF(D34&lt;0,0,D34*'Базовые параметры'!$B$17)</f>
        <v>41167.017507646407</v>
      </c>
      <c r="E35" s="115">
        <f>IF(E34&lt;0,0,E34*'Базовые параметры'!$B$17)</f>
        <v>59003.074746500744</v>
      </c>
      <c r="F35" s="115">
        <f>IF(F34&lt;0,0,F34*'Базовые параметры'!$B$17)</f>
        <v>75279.131985355052</v>
      </c>
      <c r="G35" s="115">
        <f>IF(G34&lt;0,0,G34*'Базовые параметры'!$B$17)</f>
        <v>78846.34343312589</v>
      </c>
      <c r="H35" s="115">
        <f>IF(H34&lt;0,0,H34*'Базовые параметры'!$B$17)</f>
        <v>91555.18922420936</v>
      </c>
      <c r="I35" s="115">
        <f>IF(I34&lt;0,0,I34*'Базовые параметры'!$B$17)</f>
        <v>137928.93804523058</v>
      </c>
      <c r="J35" s="115">
        <f>IF(J34&lt;0,0,J34*'Базовые параметры'!$B$17)</f>
        <v>148630.57238854319</v>
      </c>
      <c r="K35" s="115">
        <f>IF(K34&lt;0,0,K34*'Базовые параметры'!$B$17)</f>
        <v>177168.2639707101</v>
      </c>
      <c r="L35" s="115">
        <f>IF(L34&lt;0,0,L34*'Базовые параметры'!$B$17)</f>
        <v>184302.68686625178</v>
      </c>
      <c r="M35" s="115">
        <f>IF(M34&lt;0,0,M34*'Базовые параметры'!$B$17)</f>
        <v>227109.22423950216</v>
      </c>
      <c r="N35" s="115">
        <f>IF(N34&lt;0,0,N34*'Базовые параметры'!$B$17)</f>
        <v>237810.85858281478</v>
      </c>
      <c r="O35" s="115">
        <f>IF(O34&lt;0,0,O34*'Базовые параметры'!$B$17)</f>
        <v>237810.85858281478</v>
      </c>
      <c r="P35" s="115">
        <f>IF(P34&lt;0,0,P34*'Базовые параметры'!$B$17)</f>
        <v>237810.85858281478</v>
      </c>
      <c r="Q35" s="115">
        <f>IF(Q34&lt;0,0,Q34*'Базовые параметры'!$B$17)</f>
        <v>237810.85858281478</v>
      </c>
      <c r="R35" s="115">
        <f>IF(R34&lt;0,0,R34*'Базовые параметры'!$B$17)</f>
        <v>237810.85858281478</v>
      </c>
      <c r="S35" s="115">
        <f>IF(S34&lt;0,0,S34*'Базовые параметры'!$B$17)</f>
        <v>237810.85858281478</v>
      </c>
      <c r="T35" s="115">
        <f>IF(T34&lt;0,0,T34*'Базовые параметры'!$B$17)</f>
        <v>237810.85858281478</v>
      </c>
      <c r="U35" s="115">
        <f>IF(U34&lt;0,0,U34*'Базовые параметры'!$B$17)</f>
        <v>237810.85858281478</v>
      </c>
      <c r="V35" s="115">
        <f>IF(V34&lt;0,0,V34*'Базовые параметры'!$B$17)</f>
        <v>237810.85858281478</v>
      </c>
      <c r="W35" s="115">
        <f>IF(W34&lt;0,0,W34*'Базовые параметры'!$B$17)</f>
        <v>237810.85858281478</v>
      </c>
      <c r="X35" s="115">
        <f>IF(X34&lt;0,0,X34*'Базовые параметры'!$B$17)</f>
        <v>237810.85858281478</v>
      </c>
      <c r="Y35" s="115">
        <f>IF(Y34&lt;0,0,Y34*'Базовые параметры'!$B$17)</f>
        <v>237810.85858281478</v>
      </c>
      <c r="Z35" s="115">
        <f>IF(Z34&lt;0,0,Z34*'Базовые параметры'!$B$17)</f>
        <v>237810.85858281478</v>
      </c>
      <c r="AA35" s="115">
        <f>IF(AA34&lt;0,0,AA34*'Базовые параметры'!$B$17)</f>
        <v>237810.85858281478</v>
      </c>
      <c r="AB35" s="115">
        <f>IF(AB34&lt;0,0,AB34*'Базовые параметры'!$B$17)</f>
        <v>237810.85858281478</v>
      </c>
      <c r="AC35" s="115">
        <f>IF(AC34&lt;0,0,AC34*'Базовые параметры'!$B$17)</f>
        <v>237810.85858281478</v>
      </c>
      <c r="AD35" s="115">
        <f>IF(AD34&lt;0,0,AD34*'Базовые параметры'!$B$17)</f>
        <v>237810.85858281478</v>
      </c>
      <c r="AE35" s="115">
        <f>IF(AE34&lt;0,0,AE34*'Базовые параметры'!$B$17)</f>
        <v>237810.85858281478</v>
      </c>
      <c r="AF35" s="115">
        <f>IF(AF34&lt;0,0,AF34*'Базовые параметры'!$B$17)</f>
        <v>237810.85858281478</v>
      </c>
      <c r="AG35" s="115">
        <f>IF(AG34&lt;0,0,AG34*'Базовые параметры'!$B$17)</f>
        <v>237810.85858281478</v>
      </c>
      <c r="AH35" s="115">
        <f>IF(AH34&lt;0,0,AH34*'Базовые параметры'!$B$17)</f>
        <v>237810.85858281478</v>
      </c>
      <c r="AI35" s="115">
        <f>IF(AI34&lt;0,0,AI34*'Базовые параметры'!$B$17)</f>
        <v>237810.85858281478</v>
      </c>
      <c r="AJ35" s="115">
        <f>IF(AJ34&lt;0,0,AJ34*'Базовые параметры'!$B$17)</f>
        <v>237810.85858281478</v>
      </c>
      <c r="AK35" s="115">
        <f>IF(AK34&lt;0,0,AK34*'Базовые параметры'!$B$17)</f>
        <v>237810.85858281478</v>
      </c>
      <c r="AL35" s="115">
        <f>IF(AL34&lt;0,0,AL34*'Базовые параметры'!$B$17)</f>
        <v>237810.85858281478</v>
      </c>
    </row>
    <row r="36" spans="1:38" s="35" customFormat="1" x14ac:dyDescent="0.2"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</row>
    <row r="37" spans="1:38" s="30" customFormat="1" x14ac:dyDescent="0.2">
      <c r="A37" s="116" t="s">
        <v>32</v>
      </c>
      <c r="B37" s="117"/>
      <c r="C37" s="118">
        <f>C34-C35</f>
        <v>160460.37844841878</v>
      </c>
      <c r="D37" s="118">
        <f t="shared" ref="D37:S37" si="27">D34-D35</f>
        <v>233279.76587666298</v>
      </c>
      <c r="E37" s="118">
        <f t="shared" si="27"/>
        <v>334350.75689683756</v>
      </c>
      <c r="F37" s="118">
        <f t="shared" si="27"/>
        <v>426581.74791701196</v>
      </c>
      <c r="G37" s="118">
        <f t="shared" si="27"/>
        <v>446795.94612104679</v>
      </c>
      <c r="H37" s="118">
        <f t="shared" si="27"/>
        <v>518812.73893718637</v>
      </c>
      <c r="I37" s="118">
        <f t="shared" si="27"/>
        <v>781597.31558963994</v>
      </c>
      <c r="J37" s="118">
        <f t="shared" si="27"/>
        <v>842239.91020174476</v>
      </c>
      <c r="K37" s="118">
        <f t="shared" si="27"/>
        <v>1003953.4958340239</v>
      </c>
      <c r="L37" s="118">
        <f t="shared" si="27"/>
        <v>1044381.8922420936</v>
      </c>
      <c r="M37" s="118">
        <f t="shared" si="27"/>
        <v>1286952.2706905124</v>
      </c>
      <c r="N37" s="118">
        <f t="shared" si="27"/>
        <v>1347594.8653026172</v>
      </c>
      <c r="O37" s="118">
        <f t="shared" si="27"/>
        <v>1347594.8653026172</v>
      </c>
      <c r="P37" s="118">
        <f t="shared" si="27"/>
        <v>1347594.8653026172</v>
      </c>
      <c r="Q37" s="118">
        <f t="shared" si="27"/>
        <v>1347594.8653026172</v>
      </c>
      <c r="R37" s="118">
        <f t="shared" si="27"/>
        <v>1347594.8653026172</v>
      </c>
      <c r="S37" s="118">
        <f t="shared" si="27"/>
        <v>1347594.8653026172</v>
      </c>
      <c r="T37" s="118">
        <f t="shared" ref="T37:AL37" si="28">T34-T35</f>
        <v>1347594.8653026172</v>
      </c>
      <c r="U37" s="118">
        <f t="shared" si="28"/>
        <v>1347594.8653026172</v>
      </c>
      <c r="V37" s="118">
        <f t="shared" si="28"/>
        <v>1347594.8653026172</v>
      </c>
      <c r="W37" s="118">
        <f t="shared" si="28"/>
        <v>1347594.8653026172</v>
      </c>
      <c r="X37" s="118">
        <f t="shared" si="28"/>
        <v>1347594.8653026172</v>
      </c>
      <c r="Y37" s="118">
        <f t="shared" si="28"/>
        <v>1347594.8653026172</v>
      </c>
      <c r="Z37" s="118">
        <f t="shared" si="28"/>
        <v>1347594.8653026172</v>
      </c>
      <c r="AA37" s="118">
        <f t="shared" si="28"/>
        <v>1347594.8653026172</v>
      </c>
      <c r="AB37" s="118">
        <f t="shared" si="28"/>
        <v>1347594.8653026172</v>
      </c>
      <c r="AC37" s="118">
        <f t="shared" si="28"/>
        <v>1347594.8653026172</v>
      </c>
      <c r="AD37" s="118">
        <f t="shared" si="28"/>
        <v>1347594.8653026172</v>
      </c>
      <c r="AE37" s="118">
        <f t="shared" si="28"/>
        <v>1347594.8653026172</v>
      </c>
      <c r="AF37" s="118">
        <f t="shared" si="28"/>
        <v>1347594.8653026172</v>
      </c>
      <c r="AG37" s="118">
        <f t="shared" si="28"/>
        <v>1347594.8653026172</v>
      </c>
      <c r="AH37" s="118">
        <f t="shared" si="28"/>
        <v>1347594.8653026172</v>
      </c>
      <c r="AI37" s="118">
        <f t="shared" si="28"/>
        <v>1347594.8653026172</v>
      </c>
      <c r="AJ37" s="118">
        <f t="shared" si="28"/>
        <v>1347594.8653026172</v>
      </c>
      <c r="AK37" s="118">
        <f t="shared" si="28"/>
        <v>1347594.8653026172</v>
      </c>
      <c r="AL37" s="118">
        <f t="shared" si="28"/>
        <v>1347594.8653026172</v>
      </c>
    </row>
    <row r="38" spans="1:38" s="30" customFormat="1" x14ac:dyDescent="0.2">
      <c r="A38" s="119" t="s">
        <v>79</v>
      </c>
      <c r="B38" s="120"/>
      <c r="C38" s="121">
        <f>-B32+C37</f>
        <v>-1129339.6215515812</v>
      </c>
      <c r="D38" s="121">
        <f>C38+D37</f>
        <v>-896059.85567491828</v>
      </c>
      <c r="E38" s="121">
        <f t="shared" ref="E38:AL38" si="29">D38+E37</f>
        <v>-561709.09877808066</v>
      </c>
      <c r="F38" s="121">
        <f t="shared" si="29"/>
        <v>-135127.3508610687</v>
      </c>
      <c r="G38" s="121">
        <f t="shared" si="29"/>
        <v>311668.59525997809</v>
      </c>
      <c r="H38" s="121">
        <f t="shared" si="29"/>
        <v>830481.33419716451</v>
      </c>
      <c r="I38" s="121">
        <f t="shared" si="29"/>
        <v>1612078.6497868043</v>
      </c>
      <c r="J38" s="121">
        <f t="shared" si="29"/>
        <v>2454318.559988549</v>
      </c>
      <c r="K38" s="121">
        <f t="shared" si="29"/>
        <v>3458272.0558225727</v>
      </c>
      <c r="L38" s="121">
        <f t="shared" si="29"/>
        <v>4502653.9480646662</v>
      </c>
      <c r="M38" s="121">
        <f t="shared" si="29"/>
        <v>5789606.2187551782</v>
      </c>
      <c r="N38" s="121">
        <f t="shared" si="29"/>
        <v>7137201.0840577949</v>
      </c>
      <c r="O38" s="121">
        <f t="shared" si="29"/>
        <v>8484795.9493604116</v>
      </c>
      <c r="P38" s="121">
        <f t="shared" si="29"/>
        <v>9832390.8146630283</v>
      </c>
      <c r="Q38" s="121">
        <f t="shared" si="29"/>
        <v>11179985.679965645</v>
      </c>
      <c r="R38" s="121">
        <f t="shared" si="29"/>
        <v>12527580.545268262</v>
      </c>
      <c r="S38" s="121">
        <f t="shared" si="29"/>
        <v>13875175.410570879</v>
      </c>
      <c r="T38" s="121">
        <f t="shared" si="29"/>
        <v>15222770.275873495</v>
      </c>
      <c r="U38" s="121">
        <f t="shared" si="29"/>
        <v>16570365.141176112</v>
      </c>
      <c r="V38" s="121">
        <f t="shared" si="29"/>
        <v>17917960.006478731</v>
      </c>
      <c r="W38" s="121">
        <f t="shared" si="29"/>
        <v>19265554.871781349</v>
      </c>
      <c r="X38" s="121">
        <f t="shared" si="29"/>
        <v>20613149.737083968</v>
      </c>
      <c r="Y38" s="121">
        <f t="shared" si="29"/>
        <v>21960744.602386586</v>
      </c>
      <c r="Z38" s="121">
        <f t="shared" si="29"/>
        <v>23308339.467689205</v>
      </c>
      <c r="AA38" s="121">
        <f t="shared" si="29"/>
        <v>24655934.332991824</v>
      </c>
      <c r="AB38" s="121">
        <f t="shared" si="29"/>
        <v>26003529.198294442</v>
      </c>
      <c r="AC38" s="121">
        <f t="shared" si="29"/>
        <v>27351124.063597061</v>
      </c>
      <c r="AD38" s="121">
        <f t="shared" si="29"/>
        <v>28698718.928899679</v>
      </c>
      <c r="AE38" s="121">
        <f t="shared" si="29"/>
        <v>30046313.794202298</v>
      </c>
      <c r="AF38" s="121">
        <f t="shared" si="29"/>
        <v>31393908.659504917</v>
      </c>
      <c r="AG38" s="121">
        <f t="shared" si="29"/>
        <v>32741503.524807535</v>
      </c>
      <c r="AH38" s="121">
        <f t="shared" si="29"/>
        <v>34089098.39011015</v>
      </c>
      <c r="AI38" s="121">
        <f t="shared" si="29"/>
        <v>35436693.255412765</v>
      </c>
      <c r="AJ38" s="121">
        <f t="shared" si="29"/>
        <v>36784288.12071538</v>
      </c>
      <c r="AK38" s="121">
        <f t="shared" si="29"/>
        <v>38131882.986017995</v>
      </c>
      <c r="AL38" s="121">
        <f t="shared" si="29"/>
        <v>39479477.851320609</v>
      </c>
    </row>
    <row r="39" spans="1:38" x14ac:dyDescent="0.2">
      <c r="A39" s="47" t="s">
        <v>40</v>
      </c>
      <c r="B39" s="48"/>
      <c r="C39" s="48">
        <f>C37/C3</f>
        <v>0.19664262064757204</v>
      </c>
      <c r="D39" s="48">
        <f t="shared" ref="D39:AL39" si="30">D37/D3</f>
        <v>0.18055709433178249</v>
      </c>
      <c r="E39" s="48">
        <f t="shared" si="30"/>
        <v>0.20487178731423869</v>
      </c>
      <c r="F39" s="48">
        <f t="shared" si="30"/>
        <v>0.21631934478550302</v>
      </c>
      <c r="G39" s="48">
        <f t="shared" si="30"/>
        <v>0.21901762064757196</v>
      </c>
      <c r="H39" s="48">
        <f t="shared" si="30"/>
        <v>0.22439997358874844</v>
      </c>
      <c r="I39" s="48">
        <f t="shared" si="30"/>
        <v>0.24455485469012514</v>
      </c>
      <c r="J39" s="48">
        <f t="shared" si="30"/>
        <v>0.247717620647572</v>
      </c>
      <c r="K39" s="48">
        <f>K37/K3</f>
        <v>0.25455210340619266</v>
      </c>
      <c r="L39" s="48">
        <f t="shared" si="30"/>
        <v>0.25597595398090528</v>
      </c>
      <c r="M39" s="48">
        <f t="shared" si="30"/>
        <v>0.26285789842534973</v>
      </c>
      <c r="N39" s="48">
        <f t="shared" si="30"/>
        <v>0.26423428731423865</v>
      </c>
      <c r="O39" s="48">
        <f t="shared" si="30"/>
        <v>0.26423428731423865</v>
      </c>
      <c r="P39" s="48">
        <f t="shared" si="30"/>
        <v>0.26423428731423865</v>
      </c>
      <c r="Q39" s="48">
        <f t="shared" si="30"/>
        <v>0.26423428731423865</v>
      </c>
      <c r="R39" s="48">
        <f t="shared" si="30"/>
        <v>0.26423428731423865</v>
      </c>
      <c r="S39" s="48">
        <f t="shared" si="30"/>
        <v>0.26423428731423865</v>
      </c>
      <c r="T39" s="48">
        <f t="shared" si="30"/>
        <v>0.26423428731423865</v>
      </c>
      <c r="U39" s="48">
        <f t="shared" si="30"/>
        <v>0.26423428731423865</v>
      </c>
      <c r="V39" s="48">
        <f t="shared" si="30"/>
        <v>0.26423428731423865</v>
      </c>
      <c r="W39" s="48">
        <f t="shared" si="30"/>
        <v>0.26423428731423865</v>
      </c>
      <c r="X39" s="48">
        <f t="shared" si="30"/>
        <v>0.26423428731423865</v>
      </c>
      <c r="Y39" s="48">
        <f t="shared" si="30"/>
        <v>0.26423428731423865</v>
      </c>
      <c r="Z39" s="48">
        <f t="shared" si="30"/>
        <v>0.26423428731423865</v>
      </c>
      <c r="AA39" s="48">
        <f t="shared" si="30"/>
        <v>0.26423428731423865</v>
      </c>
      <c r="AB39" s="48">
        <f t="shared" si="30"/>
        <v>0.26423428731423865</v>
      </c>
      <c r="AC39" s="48">
        <f t="shared" si="30"/>
        <v>0.26423428731423865</v>
      </c>
      <c r="AD39" s="48">
        <f t="shared" si="30"/>
        <v>0.26423428731423865</v>
      </c>
      <c r="AE39" s="48">
        <f t="shared" si="30"/>
        <v>0.26423428731423865</v>
      </c>
      <c r="AF39" s="48">
        <f t="shared" si="30"/>
        <v>0.26423428731423865</v>
      </c>
      <c r="AG39" s="48">
        <f t="shared" si="30"/>
        <v>0.26423428731423865</v>
      </c>
      <c r="AH39" s="48">
        <f t="shared" si="30"/>
        <v>0.26423428731423865</v>
      </c>
      <c r="AI39" s="48">
        <f t="shared" si="30"/>
        <v>0.26423428731423865</v>
      </c>
      <c r="AJ39" s="48">
        <f t="shared" si="30"/>
        <v>0.26423428731423865</v>
      </c>
      <c r="AK39" s="48">
        <f t="shared" si="30"/>
        <v>0.26423428731423865</v>
      </c>
      <c r="AL39" s="48">
        <f t="shared" si="30"/>
        <v>0.26423428731423865</v>
      </c>
    </row>
    <row r="41" spans="1:38" x14ac:dyDescent="0.2">
      <c r="A41" s="2"/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1:38" x14ac:dyDescent="0.2">
      <c r="B42" s="53"/>
      <c r="C42" s="53"/>
      <c r="I42" s="53"/>
    </row>
    <row r="43" spans="1:38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</row>
    <row r="47" spans="1:38" x14ac:dyDescent="0.2">
      <c r="I47" s="2"/>
      <c r="J47" s="53"/>
    </row>
    <row r="48" spans="1:38" x14ac:dyDescent="0.2">
      <c r="I48" s="2"/>
      <c r="J48" s="53"/>
    </row>
    <row r="49" spans="9:10" x14ac:dyDescent="0.2">
      <c r="I49" s="2"/>
      <c r="J49" s="53"/>
    </row>
    <row r="50" spans="9:10" x14ac:dyDescent="0.2">
      <c r="I50" s="2"/>
      <c r="J50" s="53"/>
    </row>
    <row r="51" spans="9:10" x14ac:dyDescent="0.2">
      <c r="I51" s="2"/>
      <c r="J51" s="53"/>
    </row>
    <row r="52" spans="9:10" x14ac:dyDescent="0.2">
      <c r="I52" s="2"/>
      <c r="J52" s="53"/>
    </row>
    <row r="53" spans="9:10" x14ac:dyDescent="0.2">
      <c r="I53" s="2"/>
      <c r="J53" s="53"/>
    </row>
    <row r="54" spans="9:10" x14ac:dyDescent="0.2">
      <c r="I54" s="2"/>
      <c r="J54" s="53"/>
    </row>
    <row r="55" spans="9:10" x14ac:dyDescent="0.2">
      <c r="I55" s="2"/>
      <c r="J55" s="53"/>
    </row>
  </sheetData>
  <conditionalFormatting sqref="C38:AL38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 enableFormatConditionsCalculation="0">
    <tabColor theme="7" tint="0.39997558519241921"/>
  </sheetPr>
  <dimension ref="A1:AK15"/>
  <sheetViews>
    <sheetView workbookViewId="0">
      <selection activeCell="G32" sqref="G32"/>
    </sheetView>
  </sheetViews>
  <sheetFormatPr baseColWidth="10" defaultColWidth="8.83203125" defaultRowHeight="15" x14ac:dyDescent="0.2"/>
  <cols>
    <col min="1" max="1" width="32.5" bestFit="1" customWidth="1"/>
    <col min="2" max="7" width="10.33203125" bestFit="1" customWidth="1"/>
    <col min="8" max="8" width="13.33203125" bestFit="1" customWidth="1"/>
    <col min="9" max="18" width="10.33203125" bestFit="1" customWidth="1"/>
  </cols>
  <sheetData>
    <row r="1" spans="1:37" x14ac:dyDescent="0.2">
      <c r="B1" s="49">
        <v>1</v>
      </c>
      <c r="C1" s="49">
        <v>2</v>
      </c>
      <c r="D1" s="49">
        <v>3</v>
      </c>
      <c r="E1" s="49">
        <v>4</v>
      </c>
      <c r="F1" s="49">
        <v>5</v>
      </c>
      <c r="G1" s="49">
        <v>6</v>
      </c>
      <c r="H1" s="49">
        <v>7</v>
      </c>
      <c r="I1" s="49">
        <v>8</v>
      </c>
      <c r="J1" s="49">
        <v>9</v>
      </c>
      <c r="K1" s="49">
        <v>10</v>
      </c>
      <c r="L1" s="49">
        <v>11</v>
      </c>
      <c r="M1" s="49">
        <v>12</v>
      </c>
      <c r="N1" s="49">
        <v>13</v>
      </c>
      <c r="O1" s="49">
        <v>14</v>
      </c>
      <c r="P1" s="49">
        <v>15</v>
      </c>
      <c r="Q1" s="49">
        <v>16</v>
      </c>
      <c r="R1" s="49">
        <v>17</v>
      </c>
      <c r="S1" s="49">
        <v>18</v>
      </c>
      <c r="T1" s="49">
        <v>19</v>
      </c>
      <c r="U1" s="49">
        <v>20</v>
      </c>
      <c r="V1" s="49">
        <v>21</v>
      </c>
      <c r="W1" s="49">
        <v>22</v>
      </c>
      <c r="X1" s="49">
        <v>23</v>
      </c>
      <c r="Y1" s="49">
        <v>24</v>
      </c>
      <c r="Z1" s="49">
        <v>25</v>
      </c>
      <c r="AA1" s="49">
        <v>26</v>
      </c>
      <c r="AB1" s="49">
        <v>27</v>
      </c>
      <c r="AC1" s="49">
        <v>28</v>
      </c>
      <c r="AD1" s="49">
        <v>29</v>
      </c>
      <c r="AE1" s="49">
        <v>30</v>
      </c>
      <c r="AF1" s="49">
        <v>31</v>
      </c>
      <c r="AG1" s="49">
        <v>32</v>
      </c>
      <c r="AH1" s="49">
        <v>33</v>
      </c>
      <c r="AI1" s="49">
        <v>34</v>
      </c>
      <c r="AJ1" s="49">
        <v>35</v>
      </c>
      <c r="AK1" s="49">
        <v>36</v>
      </c>
    </row>
    <row r="2" spans="1:37" x14ac:dyDescent="0.2">
      <c r="A2" s="37" t="s">
        <v>39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</row>
    <row r="3" spans="1:37" x14ac:dyDescent="0.2">
      <c r="A3" s="39" t="s">
        <v>165</v>
      </c>
      <c r="B3" s="54">
        <v>3</v>
      </c>
      <c r="C3" s="2">
        <v>4</v>
      </c>
      <c r="D3" s="2">
        <f t="shared" ref="D3:AK6" si="0">C3</f>
        <v>4</v>
      </c>
      <c r="E3" s="2">
        <f t="shared" si="0"/>
        <v>4</v>
      </c>
      <c r="F3" s="2">
        <f t="shared" si="0"/>
        <v>4</v>
      </c>
      <c r="G3" s="2">
        <v>5</v>
      </c>
      <c r="H3" s="2">
        <f t="shared" si="0"/>
        <v>5</v>
      </c>
      <c r="I3" s="2">
        <f t="shared" si="0"/>
        <v>5</v>
      </c>
      <c r="J3" s="2">
        <f t="shared" si="0"/>
        <v>5</v>
      </c>
      <c r="K3" s="2">
        <f t="shared" si="0"/>
        <v>5</v>
      </c>
      <c r="L3" s="2">
        <f t="shared" si="0"/>
        <v>5</v>
      </c>
      <c r="M3" s="2">
        <f t="shared" si="0"/>
        <v>5</v>
      </c>
      <c r="N3" s="2">
        <f t="shared" si="0"/>
        <v>5</v>
      </c>
      <c r="O3" s="2">
        <f t="shared" si="0"/>
        <v>5</v>
      </c>
      <c r="P3" s="2">
        <f t="shared" si="0"/>
        <v>5</v>
      </c>
      <c r="Q3" s="2">
        <f t="shared" si="0"/>
        <v>5</v>
      </c>
      <c r="R3" s="2">
        <f t="shared" si="0"/>
        <v>5</v>
      </c>
      <c r="S3" s="2">
        <f t="shared" si="0"/>
        <v>5</v>
      </c>
      <c r="T3" s="2">
        <f t="shared" si="0"/>
        <v>5</v>
      </c>
      <c r="U3" s="2">
        <f t="shared" si="0"/>
        <v>5</v>
      </c>
      <c r="V3" s="2">
        <f t="shared" si="0"/>
        <v>5</v>
      </c>
      <c r="W3" s="2">
        <f t="shared" si="0"/>
        <v>5</v>
      </c>
      <c r="X3" s="2">
        <f t="shared" si="0"/>
        <v>5</v>
      </c>
      <c r="Y3" s="2">
        <f t="shared" si="0"/>
        <v>5</v>
      </c>
      <c r="Z3" s="2">
        <f t="shared" si="0"/>
        <v>5</v>
      </c>
      <c r="AA3" s="2">
        <f t="shared" si="0"/>
        <v>5</v>
      </c>
      <c r="AB3" s="2">
        <f t="shared" si="0"/>
        <v>5</v>
      </c>
      <c r="AC3" s="2">
        <f t="shared" si="0"/>
        <v>5</v>
      </c>
      <c r="AD3" s="2">
        <f t="shared" si="0"/>
        <v>5</v>
      </c>
      <c r="AE3" s="2">
        <f t="shared" si="0"/>
        <v>5</v>
      </c>
      <c r="AF3" s="2">
        <f t="shared" si="0"/>
        <v>5</v>
      </c>
      <c r="AG3" s="2">
        <f t="shared" si="0"/>
        <v>5</v>
      </c>
      <c r="AH3" s="2">
        <f t="shared" si="0"/>
        <v>5</v>
      </c>
      <c r="AI3" s="2">
        <f t="shared" si="0"/>
        <v>5</v>
      </c>
      <c r="AJ3" s="2">
        <f t="shared" si="0"/>
        <v>5</v>
      </c>
      <c r="AK3" s="2">
        <f t="shared" si="0"/>
        <v>5</v>
      </c>
    </row>
    <row r="4" spans="1:37" x14ac:dyDescent="0.2">
      <c r="A4" s="39" t="s">
        <v>166</v>
      </c>
      <c r="B4" s="54">
        <v>1</v>
      </c>
      <c r="C4" s="2">
        <f t="shared" ref="C4:R6" si="1">B4</f>
        <v>1</v>
      </c>
      <c r="D4" s="2">
        <f t="shared" si="1"/>
        <v>1</v>
      </c>
      <c r="E4" s="2">
        <f t="shared" si="1"/>
        <v>1</v>
      </c>
      <c r="F4" s="2">
        <f t="shared" si="1"/>
        <v>1</v>
      </c>
      <c r="G4" s="2">
        <f t="shared" si="1"/>
        <v>1</v>
      </c>
      <c r="H4" s="2">
        <f t="shared" si="1"/>
        <v>1</v>
      </c>
      <c r="I4" s="2">
        <f t="shared" si="1"/>
        <v>1</v>
      </c>
      <c r="J4" s="2">
        <f t="shared" si="1"/>
        <v>1</v>
      </c>
      <c r="K4" s="2">
        <f t="shared" si="1"/>
        <v>1</v>
      </c>
      <c r="L4" s="2">
        <f t="shared" si="1"/>
        <v>1</v>
      </c>
      <c r="M4" s="2">
        <f t="shared" si="1"/>
        <v>1</v>
      </c>
      <c r="N4" s="2">
        <f t="shared" si="1"/>
        <v>1</v>
      </c>
      <c r="O4" s="2">
        <f t="shared" si="1"/>
        <v>1</v>
      </c>
      <c r="P4" s="2">
        <f t="shared" si="1"/>
        <v>1</v>
      </c>
      <c r="Q4" s="2">
        <f t="shared" si="1"/>
        <v>1</v>
      </c>
      <c r="R4" s="2">
        <f t="shared" si="1"/>
        <v>1</v>
      </c>
      <c r="S4" s="2">
        <f t="shared" si="0"/>
        <v>1</v>
      </c>
      <c r="T4" s="2">
        <f t="shared" si="0"/>
        <v>1</v>
      </c>
      <c r="U4" s="2">
        <f t="shared" si="0"/>
        <v>1</v>
      </c>
      <c r="V4" s="2">
        <f t="shared" si="0"/>
        <v>1</v>
      </c>
      <c r="W4" s="2">
        <f t="shared" si="0"/>
        <v>1</v>
      </c>
      <c r="X4" s="2">
        <f t="shared" si="0"/>
        <v>1</v>
      </c>
      <c r="Y4" s="2">
        <f t="shared" si="0"/>
        <v>1</v>
      </c>
      <c r="Z4" s="2">
        <f t="shared" si="0"/>
        <v>1</v>
      </c>
      <c r="AA4" s="2">
        <f t="shared" si="0"/>
        <v>1</v>
      </c>
      <c r="AB4" s="2">
        <f t="shared" si="0"/>
        <v>1</v>
      </c>
      <c r="AC4" s="2">
        <f t="shared" si="0"/>
        <v>1</v>
      </c>
      <c r="AD4" s="2">
        <f t="shared" si="0"/>
        <v>1</v>
      </c>
      <c r="AE4" s="2">
        <f t="shared" si="0"/>
        <v>1</v>
      </c>
      <c r="AF4" s="2">
        <f t="shared" si="0"/>
        <v>1</v>
      </c>
      <c r="AG4" s="2">
        <f t="shared" si="0"/>
        <v>1</v>
      </c>
      <c r="AH4" s="2">
        <f t="shared" si="0"/>
        <v>1</v>
      </c>
      <c r="AI4" s="2">
        <f t="shared" si="0"/>
        <v>1</v>
      </c>
      <c r="AJ4" s="2">
        <f t="shared" si="0"/>
        <v>1</v>
      </c>
      <c r="AK4" s="2">
        <f t="shared" si="0"/>
        <v>1</v>
      </c>
    </row>
    <row r="5" spans="1:37" x14ac:dyDescent="0.2">
      <c r="A5" t="s">
        <v>162</v>
      </c>
      <c r="B5" s="54">
        <v>0</v>
      </c>
      <c r="C5" s="2">
        <f t="shared" si="1"/>
        <v>0</v>
      </c>
      <c r="D5" s="2">
        <f t="shared" si="0"/>
        <v>0</v>
      </c>
      <c r="E5" s="2">
        <v>1</v>
      </c>
      <c r="F5" s="2">
        <f t="shared" si="0"/>
        <v>1</v>
      </c>
      <c r="G5" s="2">
        <f t="shared" si="0"/>
        <v>1</v>
      </c>
      <c r="H5" s="2">
        <f t="shared" si="0"/>
        <v>1</v>
      </c>
      <c r="I5" s="2">
        <f t="shared" si="0"/>
        <v>1</v>
      </c>
      <c r="J5" s="2">
        <f t="shared" si="0"/>
        <v>1</v>
      </c>
      <c r="K5" s="2">
        <f t="shared" si="0"/>
        <v>1</v>
      </c>
      <c r="L5" s="2">
        <f t="shared" si="0"/>
        <v>1</v>
      </c>
      <c r="M5" s="2">
        <f t="shared" si="0"/>
        <v>1</v>
      </c>
      <c r="N5" s="2">
        <f t="shared" si="0"/>
        <v>1</v>
      </c>
      <c r="O5" s="2">
        <f t="shared" si="0"/>
        <v>1</v>
      </c>
      <c r="P5" s="2">
        <f t="shared" si="0"/>
        <v>1</v>
      </c>
      <c r="Q5" s="2">
        <f t="shared" si="0"/>
        <v>1</v>
      </c>
      <c r="R5" s="2">
        <f t="shared" si="0"/>
        <v>1</v>
      </c>
      <c r="S5" s="2">
        <f t="shared" si="0"/>
        <v>1</v>
      </c>
      <c r="T5" s="2">
        <f t="shared" si="0"/>
        <v>1</v>
      </c>
      <c r="U5" s="2">
        <f t="shared" si="0"/>
        <v>1</v>
      </c>
      <c r="V5" s="2">
        <f t="shared" si="0"/>
        <v>1</v>
      </c>
      <c r="W5" s="2">
        <f t="shared" si="0"/>
        <v>1</v>
      </c>
      <c r="X5" s="2">
        <f t="shared" si="0"/>
        <v>1</v>
      </c>
      <c r="Y5" s="2">
        <f t="shared" si="0"/>
        <v>1</v>
      </c>
      <c r="Z5" s="2">
        <f t="shared" si="0"/>
        <v>1</v>
      </c>
      <c r="AA5" s="2">
        <f t="shared" si="0"/>
        <v>1</v>
      </c>
      <c r="AB5" s="2">
        <f t="shared" si="0"/>
        <v>1</v>
      </c>
      <c r="AC5" s="2">
        <f t="shared" si="0"/>
        <v>1</v>
      </c>
      <c r="AD5" s="2">
        <f t="shared" si="0"/>
        <v>1</v>
      </c>
      <c r="AE5" s="2">
        <f t="shared" si="0"/>
        <v>1</v>
      </c>
      <c r="AF5" s="2">
        <f t="shared" si="0"/>
        <v>1</v>
      </c>
      <c r="AG5" s="2">
        <f t="shared" si="0"/>
        <v>1</v>
      </c>
      <c r="AH5" s="2">
        <f t="shared" si="0"/>
        <v>1</v>
      </c>
      <c r="AI5" s="2">
        <f t="shared" si="0"/>
        <v>1</v>
      </c>
      <c r="AJ5" s="2">
        <f t="shared" si="0"/>
        <v>1</v>
      </c>
      <c r="AK5" s="2">
        <f t="shared" si="0"/>
        <v>1</v>
      </c>
    </row>
    <row r="6" spans="1:37" x14ac:dyDescent="0.2">
      <c r="A6" t="s">
        <v>53</v>
      </c>
      <c r="B6" s="54">
        <v>1</v>
      </c>
      <c r="C6" s="2">
        <f t="shared" si="1"/>
        <v>1</v>
      </c>
      <c r="D6" s="2">
        <f t="shared" si="0"/>
        <v>1</v>
      </c>
      <c r="E6" s="2">
        <f t="shared" si="0"/>
        <v>1</v>
      </c>
      <c r="F6" s="2">
        <f t="shared" si="0"/>
        <v>1</v>
      </c>
      <c r="G6" s="2">
        <f t="shared" si="0"/>
        <v>1</v>
      </c>
      <c r="H6" s="2">
        <f t="shared" si="0"/>
        <v>1</v>
      </c>
      <c r="I6" s="2">
        <f t="shared" si="0"/>
        <v>1</v>
      </c>
      <c r="J6" s="2">
        <f t="shared" si="0"/>
        <v>1</v>
      </c>
      <c r="K6" s="2">
        <f t="shared" si="0"/>
        <v>1</v>
      </c>
      <c r="L6" s="2">
        <f t="shared" si="0"/>
        <v>1</v>
      </c>
      <c r="M6" s="2">
        <f t="shared" si="0"/>
        <v>1</v>
      </c>
      <c r="N6" s="2">
        <f t="shared" si="0"/>
        <v>1</v>
      </c>
      <c r="O6" s="2">
        <f t="shared" si="0"/>
        <v>1</v>
      </c>
      <c r="P6" s="2">
        <f t="shared" si="0"/>
        <v>1</v>
      </c>
      <c r="Q6" s="2">
        <f t="shared" si="0"/>
        <v>1</v>
      </c>
      <c r="R6" s="2">
        <f t="shared" si="0"/>
        <v>1</v>
      </c>
      <c r="S6" s="2">
        <f t="shared" si="0"/>
        <v>1</v>
      </c>
      <c r="T6" s="2">
        <f t="shared" si="0"/>
        <v>1</v>
      </c>
      <c r="U6" s="2">
        <f t="shared" si="0"/>
        <v>1</v>
      </c>
      <c r="V6" s="2">
        <f t="shared" si="0"/>
        <v>1</v>
      </c>
      <c r="W6" s="2">
        <f t="shared" si="0"/>
        <v>1</v>
      </c>
      <c r="X6" s="2">
        <f t="shared" si="0"/>
        <v>1</v>
      </c>
      <c r="Y6" s="2">
        <f t="shared" si="0"/>
        <v>1</v>
      </c>
      <c r="Z6" s="2">
        <f t="shared" si="0"/>
        <v>1</v>
      </c>
      <c r="AA6" s="2">
        <f t="shared" si="0"/>
        <v>1</v>
      </c>
      <c r="AB6" s="2">
        <f t="shared" si="0"/>
        <v>1</v>
      </c>
      <c r="AC6" s="2">
        <f t="shared" si="0"/>
        <v>1</v>
      </c>
      <c r="AD6" s="2">
        <f t="shared" si="0"/>
        <v>1</v>
      </c>
      <c r="AE6" s="2">
        <f t="shared" si="0"/>
        <v>1</v>
      </c>
      <c r="AF6" s="2">
        <f t="shared" si="0"/>
        <v>1</v>
      </c>
      <c r="AG6" s="2">
        <f t="shared" si="0"/>
        <v>1</v>
      </c>
      <c r="AH6" s="2">
        <f t="shared" si="0"/>
        <v>1</v>
      </c>
      <c r="AI6" s="2">
        <f t="shared" si="0"/>
        <v>1</v>
      </c>
      <c r="AJ6" s="2">
        <f t="shared" si="0"/>
        <v>1</v>
      </c>
      <c r="AK6" s="2">
        <f t="shared" si="0"/>
        <v>1</v>
      </c>
    </row>
    <row r="14" spans="1:37" x14ac:dyDescent="0.2">
      <c r="H14" s="2"/>
    </row>
    <row r="15" spans="1:37" x14ac:dyDescent="0.2">
      <c r="H15" s="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 enableFormatConditionsCalculation="0">
    <tabColor theme="0" tint="-0.34998626667073579"/>
  </sheetPr>
  <dimension ref="A1:H26"/>
  <sheetViews>
    <sheetView topLeftCell="A16" workbookViewId="0">
      <selection activeCell="I16" sqref="I16"/>
    </sheetView>
  </sheetViews>
  <sheetFormatPr baseColWidth="10" defaultColWidth="9.1640625" defaultRowHeight="15" x14ac:dyDescent="0.2"/>
  <cols>
    <col min="1" max="1" width="4.33203125" style="6" customWidth="1"/>
    <col min="2" max="2" width="15.83203125" style="6" customWidth="1"/>
    <col min="3" max="3" width="10.83203125" style="6" customWidth="1"/>
    <col min="4" max="4" width="14.6640625" style="6" customWidth="1"/>
    <col min="5" max="5" width="22.5" style="6" customWidth="1"/>
    <col min="6" max="6" width="9.1640625" style="6"/>
    <col min="7" max="7" width="12.5" style="6" bestFit="1" customWidth="1"/>
    <col min="8" max="16384" width="9.1640625" style="6"/>
  </cols>
  <sheetData>
    <row r="1" spans="1:8" ht="16" thickBot="1" x14ac:dyDescent="0.25">
      <c r="A1" s="4" t="s">
        <v>22</v>
      </c>
      <c r="B1" s="4" t="s">
        <v>23</v>
      </c>
      <c r="C1" s="4" t="s">
        <v>24</v>
      </c>
      <c r="D1" s="4" t="s">
        <v>25</v>
      </c>
      <c r="E1" s="5" t="s">
        <v>26</v>
      </c>
      <c r="F1" s="6" t="s">
        <v>27</v>
      </c>
      <c r="G1" s="6" t="s">
        <v>28</v>
      </c>
    </row>
    <row r="2" spans="1:8" x14ac:dyDescent="0.2">
      <c r="A2" s="211">
        <v>1</v>
      </c>
      <c r="B2" s="214">
        <v>297295</v>
      </c>
      <c r="C2" s="7">
        <v>95000</v>
      </c>
      <c r="D2" s="217">
        <v>42459</v>
      </c>
      <c r="E2" s="220">
        <v>42549</v>
      </c>
      <c r="F2" s="6">
        <f>(E2-D2)/30</f>
        <v>3</v>
      </c>
      <c r="G2" s="15">
        <f>B2-SUM(C2:C7)</f>
        <v>-80275</v>
      </c>
    </row>
    <row r="3" spans="1:8" x14ac:dyDescent="0.2">
      <c r="A3" s="212"/>
      <c r="B3" s="215"/>
      <c r="C3" s="8">
        <v>43200</v>
      </c>
      <c r="D3" s="218"/>
      <c r="E3" s="221"/>
    </row>
    <row r="4" spans="1:8" x14ac:dyDescent="0.2">
      <c r="A4" s="212"/>
      <c r="B4" s="215"/>
      <c r="C4" s="8">
        <v>106770</v>
      </c>
      <c r="D4" s="218"/>
      <c r="E4" s="221"/>
    </row>
    <row r="5" spans="1:8" x14ac:dyDescent="0.2">
      <c r="A5" s="212"/>
      <c r="B5" s="215"/>
      <c r="C5" s="8">
        <v>65000</v>
      </c>
      <c r="D5" s="218"/>
      <c r="E5" s="221"/>
    </row>
    <row r="6" spans="1:8" x14ac:dyDescent="0.2">
      <c r="A6" s="212"/>
      <c r="B6" s="215"/>
      <c r="C6" s="8">
        <v>47000</v>
      </c>
      <c r="D6" s="218"/>
      <c r="E6" s="221"/>
    </row>
    <row r="7" spans="1:8" ht="16" thickBot="1" x14ac:dyDescent="0.25">
      <c r="A7" s="213"/>
      <c r="B7" s="216"/>
      <c r="C7" s="9">
        <v>20600</v>
      </c>
      <c r="D7" s="219"/>
      <c r="E7" s="222"/>
    </row>
    <row r="8" spans="1:8" x14ac:dyDescent="0.2">
      <c r="A8" s="211">
        <v>2</v>
      </c>
      <c r="B8" s="223">
        <v>337000</v>
      </c>
      <c r="C8" s="7">
        <v>100000</v>
      </c>
      <c r="D8" s="217">
        <v>42512</v>
      </c>
      <c r="E8" s="220">
        <v>42574</v>
      </c>
      <c r="F8" s="6">
        <f>(E8-D8)/30</f>
        <v>2.0666666666666669</v>
      </c>
      <c r="G8" s="15">
        <f>B8-SUM(C8:C9)</f>
        <v>192200</v>
      </c>
      <c r="H8" s="40" t="s">
        <v>37</v>
      </c>
    </row>
    <row r="9" spans="1:8" ht="16" thickBot="1" x14ac:dyDescent="0.25">
      <c r="A9" s="213"/>
      <c r="B9" s="219"/>
      <c r="C9" s="9">
        <v>44800</v>
      </c>
      <c r="D9" s="219"/>
      <c r="E9" s="224"/>
    </row>
    <row r="10" spans="1:8" ht="16" thickBot="1" x14ac:dyDescent="0.25">
      <c r="A10" s="16">
        <v>3</v>
      </c>
      <c r="B10" s="17">
        <v>329000</v>
      </c>
      <c r="C10" s="18">
        <v>51200</v>
      </c>
      <c r="D10" s="19">
        <v>42557</v>
      </c>
      <c r="E10" s="20">
        <v>42618</v>
      </c>
      <c r="F10" s="21">
        <f>(E10-D10)/30</f>
        <v>2.0333333333333332</v>
      </c>
      <c r="G10" s="22">
        <f>B10-SUM(C10)</f>
        <v>277800</v>
      </c>
      <c r="H10" s="40" t="s">
        <v>37</v>
      </c>
    </row>
    <row r="11" spans="1:8" ht="16" thickBot="1" x14ac:dyDescent="0.25">
      <c r="A11" s="10">
        <v>4</v>
      </c>
      <c r="B11" s="11">
        <v>60000</v>
      </c>
      <c r="C11" s="12">
        <v>40000</v>
      </c>
      <c r="D11" s="13">
        <v>42559</v>
      </c>
      <c r="E11" s="13">
        <v>42580</v>
      </c>
      <c r="F11" s="6">
        <f>(E11-D11)/30</f>
        <v>0.7</v>
      </c>
      <c r="G11" s="15">
        <f>B11-C11</f>
        <v>20000</v>
      </c>
    </row>
    <row r="12" spans="1:8" x14ac:dyDescent="0.2">
      <c r="A12" s="225">
        <v>5</v>
      </c>
      <c r="B12" s="228">
        <v>1000000</v>
      </c>
      <c r="C12" s="23">
        <v>200000</v>
      </c>
      <c r="D12" s="231">
        <v>42543</v>
      </c>
      <c r="E12" s="237"/>
      <c r="F12" s="21">
        <f>(E12-D12)/30</f>
        <v>-1418.1</v>
      </c>
      <c r="G12" s="22">
        <f>B12-SUM(C12:C13)</f>
        <v>300000</v>
      </c>
      <c r="H12" s="40" t="s">
        <v>38</v>
      </c>
    </row>
    <row r="13" spans="1:8" ht="16" thickBot="1" x14ac:dyDescent="0.25">
      <c r="A13" s="227"/>
      <c r="B13" s="230"/>
      <c r="C13" s="24">
        <v>500000</v>
      </c>
      <c r="D13" s="233"/>
      <c r="E13" s="238"/>
      <c r="F13" s="21"/>
      <c r="G13" s="21"/>
    </row>
    <row r="14" spans="1:8" x14ac:dyDescent="0.2">
      <c r="A14" s="225">
        <v>6</v>
      </c>
      <c r="B14" s="239">
        <v>180000</v>
      </c>
      <c r="C14" s="23">
        <v>15000</v>
      </c>
      <c r="D14" s="231">
        <v>42550</v>
      </c>
      <c r="E14" s="234">
        <v>42590</v>
      </c>
      <c r="F14" s="21">
        <f>(E14-D14)/30</f>
        <v>1.3333333333333333</v>
      </c>
      <c r="G14" s="21">
        <f>B14-SUM(C14:C18)</f>
        <v>32000</v>
      </c>
      <c r="H14" s="40" t="s">
        <v>37</v>
      </c>
    </row>
    <row r="15" spans="1:8" x14ac:dyDescent="0.2">
      <c r="A15" s="226"/>
      <c r="B15" s="240"/>
      <c r="C15" s="25">
        <v>15000</v>
      </c>
      <c r="D15" s="232"/>
      <c r="E15" s="235"/>
      <c r="F15" s="21"/>
      <c r="G15" s="21"/>
    </row>
    <row r="16" spans="1:8" x14ac:dyDescent="0.2">
      <c r="A16" s="226"/>
      <c r="B16" s="240"/>
      <c r="C16" s="25">
        <v>30000</v>
      </c>
      <c r="D16" s="232"/>
      <c r="E16" s="235"/>
      <c r="F16" s="21"/>
      <c r="G16" s="21"/>
    </row>
    <row r="17" spans="1:8" x14ac:dyDescent="0.2">
      <c r="A17" s="226"/>
      <c r="B17" s="240"/>
      <c r="C17" s="25">
        <v>27000</v>
      </c>
      <c r="D17" s="232"/>
      <c r="E17" s="235"/>
      <c r="F17" s="21"/>
      <c r="G17" s="21"/>
    </row>
    <row r="18" spans="1:8" ht="16" thickBot="1" x14ac:dyDescent="0.25">
      <c r="A18" s="227"/>
      <c r="B18" s="241"/>
      <c r="C18" s="24">
        <v>61000</v>
      </c>
      <c r="D18" s="233"/>
      <c r="E18" s="236"/>
      <c r="F18" s="21"/>
      <c r="G18" s="21"/>
    </row>
    <row r="19" spans="1:8" x14ac:dyDescent="0.2">
      <c r="A19" s="225">
        <v>7</v>
      </c>
      <c r="B19" s="228">
        <v>264826</v>
      </c>
      <c r="C19" s="23">
        <v>80000</v>
      </c>
      <c r="D19" s="231">
        <v>42549</v>
      </c>
      <c r="E19" s="234">
        <v>42620</v>
      </c>
      <c r="F19" s="21">
        <f>(E19-D19)/30</f>
        <v>2.3666666666666667</v>
      </c>
      <c r="G19" s="22">
        <f>B19-SUM(C19:C21)</f>
        <v>122226</v>
      </c>
      <c r="H19" s="40" t="s">
        <v>37</v>
      </c>
    </row>
    <row r="20" spans="1:8" x14ac:dyDescent="0.2">
      <c r="A20" s="226"/>
      <c r="B20" s="229"/>
      <c r="C20" s="25">
        <v>10500</v>
      </c>
      <c r="D20" s="232"/>
      <c r="E20" s="235"/>
      <c r="F20" s="21"/>
      <c r="G20" s="21"/>
    </row>
    <row r="21" spans="1:8" ht="16" thickBot="1" x14ac:dyDescent="0.25">
      <c r="A21" s="227"/>
      <c r="B21" s="230"/>
      <c r="C21" s="24">
        <v>52100</v>
      </c>
      <c r="D21" s="233"/>
      <c r="E21" s="236"/>
      <c r="F21" s="21"/>
      <c r="G21" s="21"/>
    </row>
    <row r="22" spans="1:8" ht="16" thickBot="1" x14ac:dyDescent="0.25">
      <c r="A22" s="16">
        <v>8</v>
      </c>
      <c r="B22" s="17">
        <v>287000</v>
      </c>
      <c r="C22" s="18">
        <v>85000</v>
      </c>
      <c r="D22" s="19">
        <v>42550</v>
      </c>
      <c r="E22" s="20">
        <v>42601</v>
      </c>
      <c r="F22" s="21">
        <f>(E22-D22)/30</f>
        <v>1.7</v>
      </c>
      <c r="G22" s="22">
        <f>B22-SUM(C22)</f>
        <v>202000</v>
      </c>
      <c r="H22" s="40" t="s">
        <v>37</v>
      </c>
    </row>
    <row r="23" spans="1:8" ht="16" thickBot="1" x14ac:dyDescent="0.25">
      <c r="A23" s="16">
        <v>9</v>
      </c>
      <c r="B23" s="17">
        <v>123801</v>
      </c>
      <c r="C23" s="18">
        <v>37150</v>
      </c>
      <c r="D23" s="19">
        <v>42573</v>
      </c>
      <c r="E23" s="20">
        <v>42597</v>
      </c>
      <c r="F23" s="21">
        <f>(E23-D23)/30</f>
        <v>0.8</v>
      </c>
      <c r="G23" s="22">
        <f>B23-SUM(C23)</f>
        <v>86651</v>
      </c>
      <c r="H23" s="40" t="s">
        <v>37</v>
      </c>
    </row>
    <row r="24" spans="1:8" x14ac:dyDescent="0.2">
      <c r="A24" s="14"/>
      <c r="B24" s="14"/>
      <c r="C24" s="14"/>
      <c r="D24" s="14"/>
      <c r="E24" s="14"/>
    </row>
    <row r="25" spans="1:8" x14ac:dyDescent="0.2">
      <c r="A25" s="14"/>
      <c r="B25" s="14"/>
      <c r="C25" s="14"/>
      <c r="D25" s="14"/>
      <c r="E25" s="14"/>
    </row>
    <row r="26" spans="1:8" x14ac:dyDescent="0.2">
      <c r="A26" s="14"/>
      <c r="B26" s="14"/>
      <c r="C26" s="14"/>
      <c r="D26" s="14"/>
      <c r="E26" s="14"/>
    </row>
  </sheetData>
  <mergeCells count="20">
    <mergeCell ref="A19:A21"/>
    <mergeCell ref="B19:B21"/>
    <mergeCell ref="D19:D21"/>
    <mergeCell ref="E19:E21"/>
    <mergeCell ref="A12:A13"/>
    <mergeCell ref="B12:B13"/>
    <mergeCell ref="D12:D13"/>
    <mergeCell ref="E12:E13"/>
    <mergeCell ref="A14:A18"/>
    <mergeCell ref="B14:B18"/>
    <mergeCell ref="D14:D18"/>
    <mergeCell ref="E14:E18"/>
    <mergeCell ref="A2:A7"/>
    <mergeCell ref="B2:B7"/>
    <mergeCell ref="D2:D7"/>
    <mergeCell ref="E2:E7"/>
    <mergeCell ref="A8:A9"/>
    <mergeCell ref="B8:B9"/>
    <mergeCell ref="D8:D9"/>
    <mergeCell ref="E8:E9"/>
  </mergeCells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</sheetPr>
  <dimension ref="A1:U34"/>
  <sheetViews>
    <sheetView workbookViewId="0">
      <selection activeCell="R24" sqref="R24"/>
    </sheetView>
  </sheetViews>
  <sheetFormatPr baseColWidth="10" defaultColWidth="9.1640625" defaultRowHeight="15" x14ac:dyDescent="0.2"/>
  <cols>
    <col min="1" max="1" width="3.6640625" style="82" customWidth="1"/>
    <col min="2" max="2" width="32.5" style="86" customWidth="1"/>
    <col min="3" max="3" width="15.5" style="82" customWidth="1"/>
    <col min="4" max="4" width="9.1640625" style="82"/>
    <col min="5" max="5" width="14.83203125" style="82" bestFit="1" customWidth="1"/>
    <col min="6" max="10" width="9.1640625" style="82"/>
    <col min="11" max="11" width="14.33203125" style="82" customWidth="1"/>
    <col min="12" max="12" width="3.5" style="82" customWidth="1"/>
    <col min="13" max="14" width="9.1640625" style="82"/>
    <col min="15" max="19" width="9.1640625" style="85"/>
    <col min="20" max="16384" width="9.1640625" style="82"/>
  </cols>
  <sheetData>
    <row r="1" spans="1:21" ht="17" thickTop="1" thickBot="1" x14ac:dyDescent="0.25">
      <c r="A1" s="79"/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  <c r="M1" s="122"/>
      <c r="N1" s="122"/>
      <c r="T1" s="122"/>
      <c r="U1" s="122"/>
    </row>
    <row r="2" spans="1:21" ht="27.75" customHeight="1" thickTop="1" thickBot="1" x14ac:dyDescent="0.35">
      <c r="A2" s="83"/>
      <c r="B2" s="242" t="s">
        <v>80</v>
      </c>
      <c r="C2" s="243"/>
      <c r="D2" s="243"/>
      <c r="E2" s="243"/>
      <c r="F2" s="243"/>
      <c r="G2" s="243"/>
      <c r="H2" s="243"/>
      <c r="I2" s="243"/>
      <c r="J2" s="243"/>
      <c r="K2" s="244"/>
      <c r="L2" s="84"/>
      <c r="M2" s="122"/>
      <c r="N2" s="122"/>
      <c r="O2" s="85" t="s">
        <v>89</v>
      </c>
      <c r="T2" s="122"/>
      <c r="U2" s="122"/>
    </row>
    <row r="3" spans="1:21" ht="16" thickTop="1" x14ac:dyDescent="0.2">
      <c r="A3" s="83"/>
      <c r="C3" s="86"/>
      <c r="D3" s="86"/>
      <c r="E3" s="86"/>
      <c r="F3" s="86"/>
      <c r="G3" s="86"/>
      <c r="H3" s="86"/>
      <c r="I3" s="86"/>
      <c r="J3" s="86"/>
      <c r="K3" s="86"/>
      <c r="L3" s="87"/>
      <c r="M3" s="122"/>
      <c r="N3" s="122"/>
      <c r="O3" s="85" t="s">
        <v>91</v>
      </c>
      <c r="R3" s="85">
        <f>COUNTIF('Фин. план'!C38:AL38,"&lt;0")+1</f>
        <v>5</v>
      </c>
      <c r="S3" s="85" t="s">
        <v>92</v>
      </c>
      <c r="T3" s="122"/>
      <c r="U3" s="122"/>
    </row>
    <row r="4" spans="1:21" ht="19" x14ac:dyDescent="0.25">
      <c r="A4" s="83"/>
      <c r="B4" s="245" t="str">
        <f>CONCATENATE(O2,'Фин. план'!B32,'График окупаемости'!O3,'График окупаемости'!R3,'График окупаемости'!S3)</f>
        <v>При инвестициях на запуск бизнеса в размере 1289800 окупаемость достигается в  5 месяце</v>
      </c>
      <c r="C4" s="245"/>
      <c r="D4" s="245"/>
      <c r="E4" s="245"/>
      <c r="F4" s="245"/>
      <c r="G4" s="245"/>
      <c r="H4" s="245"/>
      <c r="I4" s="245"/>
      <c r="J4" s="245"/>
      <c r="K4" s="245"/>
      <c r="L4" s="87"/>
      <c r="M4" s="122"/>
      <c r="N4" s="122"/>
      <c r="T4" s="122"/>
      <c r="U4" s="122"/>
    </row>
    <row r="5" spans="1:21" x14ac:dyDescent="0.2">
      <c r="A5" s="83"/>
      <c r="C5" s="86"/>
      <c r="D5" s="86"/>
      <c r="E5" s="86"/>
      <c r="F5" s="86"/>
      <c r="G5" s="86"/>
      <c r="H5" s="86"/>
      <c r="I5" s="86"/>
      <c r="J5" s="86"/>
      <c r="K5" s="86"/>
      <c r="L5" s="87"/>
      <c r="M5" s="122"/>
      <c r="N5" s="122"/>
      <c r="T5" s="122"/>
      <c r="U5" s="122"/>
    </row>
    <row r="6" spans="1:21" x14ac:dyDescent="0.2">
      <c r="A6" s="83"/>
      <c r="B6" s="86" t="s">
        <v>81</v>
      </c>
      <c r="C6" s="88">
        <f>'Фин. план'!N38</f>
        <v>7137201.0840577949</v>
      </c>
      <c r="D6" s="86"/>
      <c r="E6" s="86" t="s">
        <v>82</v>
      </c>
      <c r="F6" s="89">
        <f>C6/'Расчёт окупаемости'!$C$23</f>
        <v>5.5335719367791869</v>
      </c>
      <c r="G6" s="86"/>
      <c r="H6" s="90">
        <v>12</v>
      </c>
      <c r="I6" s="86"/>
      <c r="J6" s="86"/>
      <c r="K6" s="86"/>
      <c r="L6" s="87"/>
      <c r="M6" s="122"/>
      <c r="N6" s="122"/>
      <c r="T6" s="122"/>
      <c r="U6" s="122"/>
    </row>
    <row r="7" spans="1:21" ht="7.5" customHeight="1" x14ac:dyDescent="0.2">
      <c r="A7" s="83"/>
      <c r="C7" s="86"/>
      <c r="D7" s="86"/>
      <c r="E7" s="86"/>
      <c r="F7" s="86"/>
      <c r="G7" s="86"/>
      <c r="H7" s="90"/>
      <c r="I7" s="86"/>
      <c r="J7" s="86"/>
      <c r="K7" s="86"/>
      <c r="L7" s="87"/>
      <c r="M7" s="122"/>
      <c r="N7" s="122"/>
      <c r="T7" s="122"/>
      <c r="U7" s="122"/>
    </row>
    <row r="8" spans="1:21" x14ac:dyDescent="0.2">
      <c r="A8" s="83"/>
      <c r="B8" s="86" t="s">
        <v>83</v>
      </c>
      <c r="C8" s="88">
        <f>'Фин. план'!Z38</f>
        <v>23308339.467689205</v>
      </c>
      <c r="D8" s="86"/>
      <c r="E8" s="86" t="s">
        <v>84</v>
      </c>
      <c r="F8" s="89">
        <f>C8/'Расчёт окупаемости'!$C$23</f>
        <v>18.071281956651578</v>
      </c>
      <c r="G8" s="86"/>
      <c r="H8" s="90">
        <v>24</v>
      </c>
      <c r="I8" s="86"/>
      <c r="J8" s="86"/>
      <c r="K8" s="86"/>
      <c r="L8" s="87"/>
      <c r="M8" s="122"/>
      <c r="N8" s="122"/>
      <c r="T8" s="122"/>
      <c r="U8" s="122"/>
    </row>
    <row r="9" spans="1:21" ht="8.25" customHeight="1" x14ac:dyDescent="0.2">
      <c r="A9" s="83"/>
      <c r="C9" s="86"/>
      <c r="D9" s="86"/>
      <c r="E9" s="86"/>
      <c r="F9" s="86"/>
      <c r="G9" s="86"/>
      <c r="H9" s="90"/>
      <c r="I9" s="86"/>
      <c r="J9" s="86"/>
      <c r="K9" s="86"/>
      <c r="L9" s="87"/>
      <c r="M9" s="122"/>
      <c r="N9" s="122"/>
      <c r="T9" s="122"/>
      <c r="U9" s="122"/>
    </row>
    <row r="10" spans="1:21" x14ac:dyDescent="0.2">
      <c r="A10" s="83"/>
      <c r="B10" s="86" t="s">
        <v>85</v>
      </c>
      <c r="C10" s="88">
        <f>'Фин. план'!AL38</f>
        <v>39479477.851320609</v>
      </c>
      <c r="D10" s="86"/>
      <c r="E10" s="86" t="s">
        <v>86</v>
      </c>
      <c r="F10" s="89">
        <f>C10/'Расчёт окупаемости'!$C$23</f>
        <v>30.608991976523964</v>
      </c>
      <c r="G10" s="86"/>
      <c r="H10" s="90">
        <v>36</v>
      </c>
      <c r="I10" s="86"/>
      <c r="J10" s="86"/>
      <c r="K10" s="86"/>
      <c r="L10" s="87"/>
      <c r="M10" s="122"/>
      <c r="N10" s="122"/>
      <c r="T10" s="122"/>
      <c r="U10" s="122"/>
    </row>
    <row r="11" spans="1:21" x14ac:dyDescent="0.2">
      <c r="A11" s="83"/>
      <c r="C11" s="86"/>
      <c r="D11" s="86"/>
      <c r="E11" s="86"/>
      <c r="F11" s="86"/>
      <c r="G11" s="86"/>
      <c r="H11" s="86"/>
      <c r="I11" s="86"/>
      <c r="J11" s="86"/>
      <c r="K11" s="86"/>
      <c r="L11" s="87"/>
      <c r="M11" s="122"/>
      <c r="N11" s="122"/>
      <c r="T11" s="122"/>
      <c r="U11" s="122"/>
    </row>
    <row r="12" spans="1:21" x14ac:dyDescent="0.2">
      <c r="A12" s="83"/>
      <c r="B12" s="35" t="s">
        <v>87</v>
      </c>
      <c r="C12" s="35"/>
      <c r="D12" s="35"/>
      <c r="E12" s="35"/>
      <c r="F12" s="35"/>
      <c r="G12" s="35">
        <v>26</v>
      </c>
      <c r="H12" s="35" t="s">
        <v>88</v>
      </c>
      <c r="I12" s="35"/>
      <c r="J12" s="35"/>
      <c r="K12" s="35"/>
      <c r="L12" s="87"/>
      <c r="M12" s="122"/>
      <c r="N12" s="122"/>
      <c r="T12" s="122"/>
      <c r="U12" s="122"/>
    </row>
    <row r="13" spans="1:21" x14ac:dyDescent="0.2">
      <c r="A13" s="83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87"/>
      <c r="M13" s="122"/>
      <c r="N13" s="122"/>
      <c r="T13" s="122"/>
      <c r="U13" s="122"/>
    </row>
    <row r="14" spans="1:21" x14ac:dyDescent="0.2">
      <c r="A14" s="83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87"/>
      <c r="M14" s="122"/>
      <c r="N14" s="122"/>
      <c r="T14" s="122"/>
      <c r="U14" s="122"/>
    </row>
    <row r="15" spans="1:21" x14ac:dyDescent="0.2">
      <c r="A15" s="83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87"/>
      <c r="M15" s="122"/>
      <c r="N15" s="122"/>
      <c r="T15" s="122"/>
      <c r="U15" s="122"/>
    </row>
    <row r="16" spans="1:21" x14ac:dyDescent="0.2">
      <c r="A16" s="83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87"/>
    </row>
    <row r="17" spans="1:12" x14ac:dyDescent="0.2">
      <c r="A17" s="83"/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87"/>
    </row>
    <row r="18" spans="1:12" x14ac:dyDescent="0.2">
      <c r="A18" s="83"/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87"/>
    </row>
    <row r="19" spans="1:12" x14ac:dyDescent="0.2">
      <c r="A19" s="83"/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87"/>
    </row>
    <row r="20" spans="1:12" x14ac:dyDescent="0.2">
      <c r="A20" s="83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87"/>
    </row>
    <row r="21" spans="1:12" x14ac:dyDescent="0.2">
      <c r="A21" s="83"/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87"/>
    </row>
    <row r="22" spans="1:12" x14ac:dyDescent="0.2">
      <c r="A22" s="83"/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87"/>
    </row>
    <row r="23" spans="1:12" x14ac:dyDescent="0.2">
      <c r="A23" s="83"/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87"/>
    </row>
    <row r="24" spans="1:12" x14ac:dyDescent="0.2">
      <c r="A24" s="83"/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87"/>
    </row>
    <row r="25" spans="1:12" x14ac:dyDescent="0.2">
      <c r="A25" s="83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87"/>
    </row>
    <row r="26" spans="1:12" x14ac:dyDescent="0.2">
      <c r="A26" s="83"/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87"/>
    </row>
    <row r="27" spans="1:12" x14ac:dyDescent="0.2">
      <c r="A27" s="83"/>
      <c r="B27" s="35"/>
      <c r="C27" s="35"/>
      <c r="D27" s="35"/>
      <c r="E27" s="35"/>
      <c r="F27" s="35"/>
      <c r="G27" s="35"/>
      <c r="H27" s="35"/>
      <c r="I27" s="35"/>
      <c r="J27" s="35"/>
      <c r="K27" s="35"/>
      <c r="L27" s="87"/>
    </row>
    <row r="28" spans="1:12" x14ac:dyDescent="0.2">
      <c r="A28" s="83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87"/>
    </row>
    <row r="29" spans="1:12" x14ac:dyDescent="0.2">
      <c r="A29" s="83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87"/>
    </row>
    <row r="30" spans="1:12" x14ac:dyDescent="0.2">
      <c r="A30" s="83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87"/>
    </row>
    <row r="31" spans="1:12" x14ac:dyDescent="0.2">
      <c r="A31" s="83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87"/>
    </row>
    <row r="32" spans="1:12" x14ac:dyDescent="0.2">
      <c r="A32" s="83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87"/>
    </row>
    <row r="33" spans="1:12" ht="16" thickBot="1" x14ac:dyDescent="0.25">
      <c r="A33" s="91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3"/>
    </row>
    <row r="34" spans="1:12" ht="16" thickTop="1" x14ac:dyDescent="0.2"/>
  </sheetData>
  <mergeCells count="2">
    <mergeCell ref="B2:K2"/>
    <mergeCell ref="B4:K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Расчёт окупаемости</vt:lpstr>
      <vt:lpstr>Базовые параметры</vt:lpstr>
      <vt:lpstr>Продажи</vt:lpstr>
      <vt:lpstr>Фин. план</vt:lpstr>
      <vt:lpstr>Персонал</vt:lpstr>
      <vt:lpstr>Т. входа</vt:lpstr>
      <vt:lpstr>График окупаемости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2018-03-16T11:21:16Z</dcterms:modified>
</cp:coreProperties>
</file>