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7809"/>
  <workbookPr filterPrivacy="1" codeName="ЭтаКнига"/>
  <mc:AlternateContent xmlns:mc="http://schemas.openxmlformats.org/markup-compatibility/2006">
    <mc:Choice Requires="x15">
      <x15ac:absPath xmlns:x15ac="http://schemas.microsoft.com/office/spreadsheetml/2010/11/ac" url="/Users/aleksandrkomarickij/Desktop/"/>
    </mc:Choice>
  </mc:AlternateContent>
  <bookViews>
    <workbookView xWindow="0" yWindow="0" windowWidth="28800" windowHeight="18000" tabRatio="583"/>
  </bookViews>
  <sheets>
    <sheet name="Финансовая модель Фаворит Строй" sheetId="17" r:id="rId1"/>
    <sheet name="Т. входа" sheetId="4" state="hidden" r:id="rId2"/>
    <sheet name="Лист1" sheetId="18" state="hidden" r:id="rId3"/>
    <sheet name="Лист2" sheetId="19" state="hidden" r:id="rId4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2" i="17" l="1"/>
  <c r="B16" i="17"/>
  <c r="B17" i="17"/>
  <c r="B18" i="17"/>
  <c r="B9" i="17"/>
  <c r="C9" i="17"/>
  <c r="D9" i="17"/>
  <c r="E9" i="17"/>
  <c r="F9" i="17"/>
  <c r="G9" i="17"/>
  <c r="H9" i="17"/>
  <c r="I9" i="17"/>
  <c r="J9" i="17"/>
  <c r="K9" i="17"/>
  <c r="L9" i="17"/>
  <c r="M9" i="17"/>
  <c r="O9" i="17"/>
  <c r="P9" i="17"/>
  <c r="Q9" i="17"/>
  <c r="R9" i="17"/>
  <c r="S9" i="17"/>
  <c r="T9" i="17"/>
  <c r="U9" i="17"/>
  <c r="V9" i="17"/>
  <c r="W9" i="17"/>
  <c r="X9" i="17"/>
  <c r="Y9" i="17"/>
  <c r="Z9" i="17"/>
  <c r="AA9" i="17"/>
  <c r="AB9" i="17"/>
  <c r="AC9" i="17"/>
  <c r="AD9" i="17"/>
  <c r="AE9" i="17"/>
  <c r="AF9" i="17"/>
  <c r="AG9" i="17"/>
  <c r="AH9" i="17"/>
  <c r="AI9" i="17"/>
  <c r="AJ9" i="17"/>
  <c r="AK9" i="17"/>
  <c r="AL9" i="17"/>
  <c r="AM9" i="17"/>
  <c r="AN9" i="17"/>
  <c r="AO9" i="17"/>
  <c r="AP9" i="17"/>
  <c r="AQ9" i="17"/>
  <c r="AR9" i="17"/>
  <c r="AS9" i="17"/>
  <c r="AT9" i="17"/>
  <c r="AU9" i="17"/>
  <c r="AV9" i="17"/>
  <c r="B19" i="17"/>
  <c r="M12" i="17"/>
  <c r="L12" i="17"/>
  <c r="K12" i="17"/>
  <c r="J12" i="17"/>
  <c r="I12" i="17"/>
  <c r="H12" i="17"/>
  <c r="G12" i="17"/>
  <c r="F12" i="17"/>
  <c r="E12" i="17"/>
  <c r="D12" i="17"/>
  <c r="C12" i="17"/>
  <c r="F16" i="17"/>
  <c r="F17" i="17"/>
  <c r="H16" i="17"/>
  <c r="H17" i="17"/>
  <c r="J16" i="17"/>
  <c r="J17" i="17"/>
  <c r="L16" i="17"/>
  <c r="L17" i="17"/>
  <c r="D16" i="17"/>
  <c r="D17" i="17"/>
  <c r="C16" i="17"/>
  <c r="C17" i="17"/>
  <c r="E16" i="17"/>
  <c r="E17" i="17"/>
  <c r="G16" i="17"/>
  <c r="G17" i="17"/>
  <c r="I16" i="17"/>
  <c r="I17" i="17"/>
  <c r="K16" i="17"/>
  <c r="K17" i="17"/>
  <c r="M16" i="17"/>
  <c r="M17" i="17"/>
  <c r="M18" i="17"/>
  <c r="M19" i="17"/>
  <c r="K18" i="17"/>
  <c r="K19" i="17"/>
  <c r="I18" i="17"/>
  <c r="I19" i="17"/>
  <c r="G18" i="17"/>
  <c r="G19" i="17"/>
  <c r="E18" i="17"/>
  <c r="E19" i="17"/>
  <c r="C18" i="17"/>
  <c r="C19" i="17"/>
  <c r="D18" i="17"/>
  <c r="D19" i="17"/>
  <c r="L18" i="17"/>
  <c r="L19" i="17"/>
  <c r="J18" i="17"/>
  <c r="J19" i="17"/>
  <c r="H18" i="17"/>
  <c r="H19" i="17"/>
  <c r="F18" i="17"/>
  <c r="F19" i="17"/>
  <c r="D26" i="17"/>
  <c r="I26" i="17"/>
  <c r="G22" i="4"/>
  <c r="G23" i="4"/>
  <c r="G10" i="4"/>
  <c r="G19" i="4"/>
  <c r="G14" i="4"/>
  <c r="G11" i="4"/>
  <c r="G12" i="4"/>
  <c r="G8" i="4"/>
  <c r="G2" i="4"/>
  <c r="F23" i="4"/>
  <c r="F22" i="4"/>
  <c r="F19" i="4"/>
  <c r="F14" i="4"/>
  <c r="F12" i="4"/>
  <c r="F11" i="4"/>
  <c r="F10" i="4"/>
  <c r="F8" i="4"/>
  <c r="F2" i="4"/>
</calcChain>
</file>

<file path=xl/sharedStrings.xml><?xml version="1.0" encoding="utf-8"?>
<sst xmlns="http://schemas.openxmlformats.org/spreadsheetml/2006/main" count="29" uniqueCount="24">
  <si>
    <t>Расходы</t>
  </si>
  <si>
    <t>квартиры</t>
  </si>
  <si>
    <t>коттеджи</t>
  </si>
  <si>
    <t>№</t>
  </si>
  <si>
    <t>Сумма объекта</t>
  </si>
  <si>
    <t>Платежи</t>
  </si>
  <si>
    <t>Запуск объекта</t>
  </si>
  <si>
    <t>Срок окончания работ</t>
  </si>
  <si>
    <t>Месяцев</t>
  </si>
  <si>
    <t>Оплата</t>
  </si>
  <si>
    <t>кв</t>
  </si>
  <si>
    <t>кт</t>
  </si>
  <si>
    <t>Налог на прибыль</t>
  </si>
  <si>
    <t xml:space="preserve">Рентабельность продаж (чистая прибыль/выручку) </t>
  </si>
  <si>
    <t>%</t>
  </si>
  <si>
    <t>Количество проектов в работе, по месяцам</t>
  </si>
  <si>
    <t>Выручка</t>
  </si>
  <si>
    <t>декабрь</t>
  </si>
  <si>
    <t>Месяц</t>
  </si>
  <si>
    <t>Сделок всего</t>
  </si>
  <si>
    <t>Прибыль чистая</t>
  </si>
  <si>
    <t>Чистая прибыль за 12 месяцев</t>
  </si>
  <si>
    <t>Рентабельность за 12 месяцев</t>
  </si>
  <si>
    <t>График прибыльности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</si>
</sst>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_-* #,##0_р_._-;\-* #,##0_р_._-;_-* &quot;-&quot;??_р_.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6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6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</fills>
  <borders count="3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 style="thick">
        <color auto="1"/>
      </right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dashed">
        <color auto="1"/>
      </right>
      <top/>
      <bottom/>
      <diagonal/>
    </border>
    <border>
      <left/>
      <right/>
      <top style="thick">
        <color auto="1"/>
      </top>
      <bottom style="dashed">
        <color auto="1"/>
      </bottom>
      <diagonal/>
    </border>
    <border>
      <left/>
      <right style="dashed">
        <color auto="1"/>
      </right>
      <top/>
      <bottom style="dashed">
        <color auto="1"/>
      </bottom>
      <diagonal/>
    </border>
  </borders>
  <cellStyleXfs count="4">
    <xf numFmtId="0" fontId="0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" fillId="0" borderId="0"/>
  </cellStyleXfs>
  <cellXfs count="106">
    <xf numFmtId="0" fontId="0" fillId="0" borderId="0" xfId="0"/>
    <xf numFmtId="0" fontId="2" fillId="0" borderId="1" xfId="3" applyBorder="1"/>
    <xf numFmtId="0" fontId="2" fillId="0" borderId="1" xfId="3" applyFill="1" applyBorder="1"/>
    <xf numFmtId="0" fontId="2" fillId="0" borderId="0" xfId="3"/>
    <xf numFmtId="0" fontId="2" fillId="0" borderId="4" xfId="3" applyBorder="1"/>
    <xf numFmtId="0" fontId="2" fillId="0" borderId="8" xfId="3" applyBorder="1"/>
    <xf numFmtId="0" fontId="2" fillId="0" borderId="12" xfId="3" applyBorder="1"/>
    <xf numFmtId="0" fontId="2" fillId="0" borderId="7" xfId="3" applyBorder="1" applyAlignment="1">
      <alignment horizontal="center"/>
    </xf>
    <xf numFmtId="3" fontId="2" fillId="0" borderId="7" xfId="3" applyNumberFormat="1" applyBorder="1" applyAlignment="1">
      <alignment horizontal="center"/>
    </xf>
    <xf numFmtId="0" fontId="2" fillId="0" borderId="7" xfId="3" applyBorder="1"/>
    <xf numFmtId="16" fontId="2" fillId="0" borderId="7" xfId="3" applyNumberFormat="1" applyBorder="1" applyAlignment="1">
      <alignment horizontal="center"/>
    </xf>
    <xf numFmtId="0" fontId="2" fillId="0" borderId="0" xfId="3" applyBorder="1"/>
    <xf numFmtId="3" fontId="2" fillId="0" borderId="0" xfId="3" applyNumberFormat="1"/>
    <xf numFmtId="0" fontId="2" fillId="3" borderId="14" xfId="3" applyFill="1" applyBorder="1" applyAlignment="1">
      <alignment horizontal="center"/>
    </xf>
    <xf numFmtId="0" fontId="2" fillId="3" borderId="15" xfId="3" applyFill="1" applyBorder="1" applyAlignment="1">
      <alignment horizontal="center"/>
    </xf>
    <xf numFmtId="0" fontId="2" fillId="3" borderId="15" xfId="3" applyFill="1" applyBorder="1"/>
    <xf numFmtId="16" fontId="2" fillId="3" borderId="15" xfId="3" applyNumberFormat="1" applyFill="1" applyBorder="1" applyAlignment="1">
      <alignment horizontal="center"/>
    </xf>
    <xf numFmtId="16" fontId="2" fillId="3" borderId="16" xfId="3" applyNumberFormat="1" applyFill="1" applyBorder="1" applyAlignment="1">
      <alignment horizontal="center"/>
    </xf>
    <xf numFmtId="0" fontId="2" fillId="3" borderId="0" xfId="3" applyFill="1"/>
    <xf numFmtId="3" fontId="2" fillId="3" borderId="0" xfId="3" applyNumberFormat="1" applyFill="1"/>
    <xf numFmtId="0" fontId="2" fillId="3" borderId="4" xfId="3" applyFill="1" applyBorder="1"/>
    <xf numFmtId="0" fontId="2" fillId="3" borderId="12" xfId="3" applyFill="1" applyBorder="1"/>
    <xf numFmtId="0" fontId="2" fillId="3" borderId="8" xfId="3" applyFill="1" applyBorder="1"/>
    <xf numFmtId="0" fontId="1" fillId="0" borderId="0" xfId="3" applyFont="1"/>
    <xf numFmtId="0" fontId="0" fillId="6" borderId="0" xfId="0" applyFill="1" applyProtection="1">
      <protection hidden="1"/>
    </xf>
    <xf numFmtId="0" fontId="0" fillId="6" borderId="35" xfId="0" applyFill="1" applyBorder="1" applyProtection="1">
      <protection hidden="1"/>
    </xf>
    <xf numFmtId="0" fontId="0" fillId="6" borderId="0" xfId="0" applyFill="1" applyBorder="1" applyProtection="1">
      <protection hidden="1"/>
    </xf>
    <xf numFmtId="0" fontId="0" fillId="6" borderId="30" xfId="0" applyFill="1" applyBorder="1" applyProtection="1">
      <protection hidden="1"/>
    </xf>
    <xf numFmtId="0" fontId="0" fillId="6" borderId="31" xfId="0" applyFill="1" applyBorder="1" applyProtection="1">
      <protection hidden="1"/>
    </xf>
    <xf numFmtId="0" fontId="0" fillId="6" borderId="32" xfId="0" applyFill="1" applyBorder="1" applyProtection="1">
      <protection hidden="1"/>
    </xf>
    <xf numFmtId="0" fontId="0" fillId="6" borderId="33" xfId="0" applyFill="1" applyBorder="1" applyProtection="1">
      <protection hidden="1"/>
    </xf>
    <xf numFmtId="0" fontId="0" fillId="6" borderId="34" xfId="0" applyFill="1" applyBorder="1" applyProtection="1">
      <protection hidden="1"/>
    </xf>
    <xf numFmtId="1" fontId="4" fillId="2" borderId="29" xfId="0" applyNumberFormat="1" applyFont="1" applyFill="1" applyBorder="1" applyAlignment="1" applyProtection="1">
      <alignment horizontal="center"/>
      <protection hidden="1"/>
    </xf>
    <xf numFmtId="0" fontId="4" fillId="5" borderId="27" xfId="0" applyFont="1" applyFill="1" applyBorder="1" applyAlignment="1" applyProtection="1">
      <alignment vertical="center"/>
      <protection hidden="1"/>
    </xf>
    <xf numFmtId="166" fontId="4" fillId="5" borderId="29" xfId="1" applyNumberFormat="1" applyFont="1" applyFill="1" applyBorder="1" applyProtection="1">
      <protection hidden="1"/>
    </xf>
    <xf numFmtId="0" fontId="0" fillId="0" borderId="29" xfId="0" applyBorder="1" applyAlignment="1" applyProtection="1">
      <alignment horizontal="left" indent="2"/>
      <protection hidden="1"/>
    </xf>
    <xf numFmtId="0" fontId="4" fillId="0" borderId="29" xfId="0" applyFont="1" applyBorder="1" applyAlignment="1" applyProtection="1">
      <alignment horizontal="left"/>
      <protection hidden="1"/>
    </xf>
    <xf numFmtId="166" fontId="0" fillId="0" borderId="29" xfId="1" applyNumberFormat="1" applyFont="1" applyBorder="1" applyProtection="1">
      <protection hidden="1"/>
    </xf>
    <xf numFmtId="0" fontId="0" fillId="6" borderId="25" xfId="0" applyFill="1" applyBorder="1" applyProtection="1">
      <protection hidden="1"/>
    </xf>
    <xf numFmtId="0" fontId="0" fillId="0" borderId="25" xfId="0" applyBorder="1" applyProtection="1">
      <protection hidden="1"/>
    </xf>
    <xf numFmtId="0" fontId="0" fillId="6" borderId="17" xfId="0" applyFill="1" applyBorder="1" applyProtection="1">
      <protection hidden="1"/>
    </xf>
    <xf numFmtId="0" fontId="0" fillId="6" borderId="18" xfId="0" applyFill="1" applyBorder="1" applyProtection="1">
      <protection hidden="1"/>
    </xf>
    <xf numFmtId="0" fontId="0" fillId="6" borderId="19" xfId="0" applyFill="1" applyBorder="1" applyProtection="1">
      <protection hidden="1"/>
    </xf>
    <xf numFmtId="0" fontId="0" fillId="6" borderId="20" xfId="0" applyFill="1" applyBorder="1" applyProtection="1">
      <protection hidden="1"/>
    </xf>
    <xf numFmtId="0" fontId="0" fillId="6" borderId="24" xfId="0" applyFill="1" applyBorder="1" applyProtection="1">
      <protection hidden="1"/>
    </xf>
    <xf numFmtId="0" fontId="12" fillId="6" borderId="0" xfId="0" applyFont="1" applyFill="1" applyBorder="1" applyProtection="1">
      <protection hidden="1"/>
    </xf>
    <xf numFmtId="9" fontId="12" fillId="6" borderId="0" xfId="2" applyFont="1" applyFill="1" applyBorder="1" applyProtection="1">
      <protection hidden="1"/>
    </xf>
    <xf numFmtId="0" fontId="8" fillId="6" borderId="0" xfId="0" applyFont="1" applyFill="1" applyBorder="1" applyProtection="1">
      <protection hidden="1"/>
    </xf>
    <xf numFmtId="0" fontId="0" fillId="0" borderId="0" xfId="0" applyBorder="1" applyProtection="1">
      <protection hidden="1"/>
    </xf>
    <xf numFmtId="0" fontId="0" fillId="6" borderId="36" xfId="0" applyFill="1" applyBorder="1" applyProtection="1">
      <protection hidden="1"/>
    </xf>
    <xf numFmtId="0" fontId="0" fillId="6" borderId="37" xfId="0" applyFill="1" applyBorder="1" applyProtection="1">
      <protection hidden="1"/>
    </xf>
    <xf numFmtId="166" fontId="0" fillId="6" borderId="25" xfId="0" applyNumberFormat="1" applyFill="1" applyBorder="1" applyProtection="1">
      <protection hidden="1"/>
    </xf>
    <xf numFmtId="0" fontId="6" fillId="4" borderId="29" xfId="0" applyFont="1" applyFill="1" applyBorder="1" applyAlignment="1" applyProtection="1">
      <alignment horizontal="left"/>
      <protection hidden="1"/>
    </xf>
    <xf numFmtId="166" fontId="5" fillId="4" borderId="29" xfId="1" applyNumberFormat="1" applyFont="1" applyFill="1" applyBorder="1" applyProtection="1">
      <protection hidden="1"/>
    </xf>
    <xf numFmtId="0" fontId="0" fillId="0" borderId="0" xfId="0" applyBorder="1" applyAlignment="1" applyProtection="1">
      <alignment horizontal="left" indent="2"/>
      <protection hidden="1"/>
    </xf>
    <xf numFmtId="0" fontId="0" fillId="8" borderId="26" xfId="0" applyFill="1" applyBorder="1" applyProtection="1">
      <protection hidden="1"/>
    </xf>
    <xf numFmtId="0" fontId="0" fillId="8" borderId="28" xfId="0" applyFill="1" applyBorder="1" applyProtection="1">
      <protection hidden="1"/>
    </xf>
    <xf numFmtId="164" fontId="12" fillId="6" borderId="0" xfId="0" applyNumberFormat="1" applyFont="1" applyFill="1" applyBorder="1" applyAlignment="1" applyProtection="1">
      <alignment horizontal="center"/>
      <protection hidden="1"/>
    </xf>
    <xf numFmtId="0" fontId="11" fillId="6" borderId="0" xfId="0" applyFont="1" applyFill="1" applyBorder="1" applyAlignment="1" applyProtection="1">
      <alignment horizontal="left"/>
      <protection hidden="1"/>
    </xf>
    <xf numFmtId="14" fontId="8" fillId="6" borderId="0" xfId="0" applyNumberFormat="1" applyFont="1" applyFill="1" applyBorder="1" applyProtection="1">
      <protection hidden="1"/>
    </xf>
    <xf numFmtId="0" fontId="8" fillId="6" borderId="35" xfId="0" applyFont="1" applyFill="1" applyBorder="1" applyProtection="1">
      <protection hidden="1"/>
    </xf>
    <xf numFmtId="0" fontId="8" fillId="6" borderId="0" xfId="0" applyFont="1" applyFill="1" applyProtection="1">
      <protection hidden="1"/>
    </xf>
    <xf numFmtId="0" fontId="7" fillId="6" borderId="0" xfId="0" applyFont="1" applyFill="1" applyProtection="1">
      <protection hidden="1"/>
    </xf>
    <xf numFmtId="166" fontId="0" fillId="0" borderId="29" xfId="1" applyNumberFormat="1" applyFont="1" applyFill="1" applyBorder="1" applyProtection="1">
      <protection hidden="1"/>
    </xf>
    <xf numFmtId="0" fontId="11" fillId="6" borderId="0" xfId="0" applyFont="1" applyFill="1" applyBorder="1" applyAlignment="1" applyProtection="1">
      <alignment horizontal="left"/>
      <protection hidden="1"/>
    </xf>
    <xf numFmtId="0" fontId="0" fillId="6" borderId="0" xfId="0" applyFill="1" applyBorder="1" applyAlignment="1" applyProtection="1">
      <alignment horizontal="left"/>
      <protection hidden="1"/>
    </xf>
    <xf numFmtId="17" fontId="4" fillId="2" borderId="29" xfId="0" applyNumberFormat="1" applyFont="1" applyFill="1" applyBorder="1" applyAlignment="1" applyProtection="1">
      <alignment horizontal="center"/>
      <protection hidden="1"/>
    </xf>
    <xf numFmtId="0" fontId="13" fillId="6" borderId="0" xfId="0" applyFont="1" applyFill="1" applyBorder="1" applyAlignment="1" applyProtection="1">
      <alignment horizontal="center" vertical="center"/>
      <protection hidden="1"/>
    </xf>
    <xf numFmtId="0" fontId="9" fillId="7" borderId="21" xfId="0" applyFont="1" applyFill="1" applyBorder="1" applyAlignment="1" applyProtection="1">
      <alignment horizontal="center" wrapText="1"/>
      <protection hidden="1"/>
    </xf>
    <xf numFmtId="0" fontId="9" fillId="7" borderId="22" xfId="0" applyFont="1" applyFill="1" applyBorder="1" applyAlignment="1" applyProtection="1">
      <alignment horizontal="center" wrapText="1"/>
      <protection hidden="1"/>
    </xf>
    <xf numFmtId="0" fontId="9" fillId="7" borderId="23" xfId="0" applyFont="1" applyFill="1" applyBorder="1" applyAlignment="1" applyProtection="1">
      <alignment horizontal="center" wrapText="1"/>
      <protection hidden="1"/>
    </xf>
    <xf numFmtId="164" fontId="12" fillId="6" borderId="0" xfId="0" applyNumberFormat="1" applyFont="1" applyFill="1" applyBorder="1" applyAlignment="1" applyProtection="1">
      <alignment horizontal="left"/>
      <protection hidden="1"/>
    </xf>
    <xf numFmtId="164" fontId="12" fillId="6" borderId="0" xfId="0" applyNumberFormat="1" applyFont="1" applyFill="1" applyBorder="1" applyAlignment="1" applyProtection="1">
      <alignment horizontal="center"/>
      <protection hidden="1"/>
    </xf>
    <xf numFmtId="0" fontId="10" fillId="6" borderId="26" xfId="0" applyFont="1" applyFill="1" applyBorder="1" applyAlignment="1" applyProtection="1">
      <alignment horizontal="center"/>
      <protection hidden="1"/>
    </xf>
    <xf numFmtId="0" fontId="11" fillId="6" borderId="0" xfId="0" applyFont="1" applyFill="1" applyBorder="1" applyAlignment="1" applyProtection="1">
      <alignment horizontal="left"/>
      <protection hidden="1"/>
    </xf>
    <xf numFmtId="0" fontId="2" fillId="0" borderId="2" xfId="3" applyBorder="1" applyAlignment="1">
      <alignment horizontal="center" vertical="center"/>
    </xf>
    <xf numFmtId="0" fontId="2" fillId="0" borderId="6" xfId="3" applyBorder="1" applyAlignment="1">
      <alignment horizontal="center" vertical="center"/>
    </xf>
    <xf numFmtId="0" fontId="2" fillId="0" borderId="10" xfId="3" applyBorder="1" applyAlignment="1">
      <alignment horizontal="center" vertical="center"/>
    </xf>
    <xf numFmtId="3" fontId="2" fillId="0" borderId="3" xfId="3" applyNumberFormat="1" applyBorder="1" applyAlignment="1">
      <alignment horizontal="center" vertical="center"/>
    </xf>
    <xf numFmtId="3" fontId="2" fillId="0" borderId="7" xfId="3" applyNumberFormat="1" applyBorder="1" applyAlignment="1">
      <alignment horizontal="center" vertical="center"/>
    </xf>
    <xf numFmtId="3" fontId="2" fillId="0" borderId="11" xfId="3" applyNumberFormat="1" applyBorder="1" applyAlignment="1">
      <alignment horizontal="center" vertical="center"/>
    </xf>
    <xf numFmtId="16" fontId="2" fillId="0" borderId="3" xfId="3" applyNumberFormat="1" applyBorder="1" applyAlignment="1">
      <alignment horizontal="center" vertical="center"/>
    </xf>
    <xf numFmtId="0" fontId="2" fillId="0" borderId="7" xfId="3" applyBorder="1" applyAlignment="1">
      <alignment horizontal="center" vertical="center"/>
    </xf>
    <xf numFmtId="0" fontId="2" fillId="0" borderId="11" xfId="3" applyBorder="1" applyAlignment="1">
      <alignment horizontal="center" vertical="center"/>
    </xf>
    <xf numFmtId="16" fontId="2" fillId="0" borderId="5" xfId="3" applyNumberFormat="1" applyBorder="1" applyAlignment="1">
      <alignment horizontal="center" vertical="center"/>
    </xf>
    <xf numFmtId="0" fontId="2" fillId="0" borderId="9" xfId="3" applyBorder="1" applyAlignment="1">
      <alignment horizontal="center" vertical="center"/>
    </xf>
    <xf numFmtId="0" fontId="2" fillId="0" borderId="13" xfId="3" applyBorder="1" applyAlignment="1">
      <alignment horizontal="center" vertical="center"/>
    </xf>
    <xf numFmtId="0" fontId="2" fillId="0" borderId="3" xfId="3" applyBorder="1" applyAlignment="1">
      <alignment horizontal="center" vertical="center"/>
    </xf>
    <xf numFmtId="16" fontId="2" fillId="0" borderId="13" xfId="3" applyNumberFormat="1" applyBorder="1" applyAlignment="1">
      <alignment horizontal="center" vertical="center"/>
    </xf>
    <xf numFmtId="0" fontId="2" fillId="3" borderId="2" xfId="3" applyFill="1" applyBorder="1" applyAlignment="1">
      <alignment horizontal="center" vertical="center"/>
    </xf>
    <xf numFmtId="0" fontId="2" fillId="3" borderId="6" xfId="3" applyFill="1" applyBorder="1" applyAlignment="1">
      <alignment horizontal="center" vertical="center"/>
    </xf>
    <xf numFmtId="0" fontId="2" fillId="3" borderId="10" xfId="3" applyFill="1" applyBorder="1" applyAlignment="1">
      <alignment horizontal="center" vertical="center"/>
    </xf>
    <xf numFmtId="3" fontId="2" fillId="3" borderId="3" xfId="3" applyNumberFormat="1" applyFill="1" applyBorder="1" applyAlignment="1">
      <alignment horizontal="center" vertical="center"/>
    </xf>
    <xf numFmtId="3" fontId="2" fillId="3" borderId="7" xfId="3" applyNumberFormat="1" applyFill="1" applyBorder="1" applyAlignment="1">
      <alignment horizontal="center" vertical="center"/>
    </xf>
    <xf numFmtId="3" fontId="2" fillId="3" borderId="11" xfId="3" applyNumberFormat="1" applyFill="1" applyBorder="1" applyAlignment="1">
      <alignment horizontal="center" vertical="center"/>
    </xf>
    <xf numFmtId="16" fontId="2" fillId="3" borderId="3" xfId="3" applyNumberFormat="1" applyFill="1" applyBorder="1" applyAlignment="1">
      <alignment horizontal="center" vertical="center"/>
    </xf>
    <xf numFmtId="16" fontId="2" fillId="3" borderId="7" xfId="3" applyNumberFormat="1" applyFill="1" applyBorder="1" applyAlignment="1">
      <alignment horizontal="center" vertical="center"/>
    </xf>
    <xf numFmtId="16" fontId="2" fillId="3" borderId="11" xfId="3" applyNumberFormat="1" applyFill="1" applyBorder="1" applyAlignment="1">
      <alignment horizontal="center" vertical="center"/>
    </xf>
    <xf numFmtId="16" fontId="2" fillId="3" borderId="5" xfId="3" applyNumberFormat="1" applyFill="1" applyBorder="1" applyAlignment="1">
      <alignment horizontal="center" vertical="center"/>
    </xf>
    <xf numFmtId="16" fontId="2" fillId="3" borderId="9" xfId="3" applyNumberFormat="1" applyFill="1" applyBorder="1" applyAlignment="1">
      <alignment horizontal="center" vertical="center"/>
    </xf>
    <xf numFmtId="16" fontId="2" fillId="3" borderId="13" xfId="3" applyNumberFormat="1" applyFill="1" applyBorder="1" applyAlignment="1">
      <alignment horizontal="center" vertical="center"/>
    </xf>
    <xf numFmtId="0" fontId="2" fillId="3" borderId="5" xfId="3" applyFill="1" applyBorder="1" applyAlignment="1">
      <alignment horizontal="center"/>
    </xf>
    <xf numFmtId="0" fontId="2" fillId="3" borderId="13" xfId="3" applyFill="1" applyBorder="1" applyAlignment="1">
      <alignment horizontal="center"/>
    </xf>
    <xf numFmtId="0" fontId="2" fillId="3" borderId="3" xfId="3" applyFill="1" applyBorder="1" applyAlignment="1">
      <alignment horizontal="center" vertical="center"/>
    </xf>
    <xf numFmtId="0" fontId="2" fillId="3" borderId="7" xfId="3" applyFill="1" applyBorder="1" applyAlignment="1">
      <alignment horizontal="center" vertical="center"/>
    </xf>
    <xf numFmtId="0" fontId="2" fillId="3" borderId="11" xfId="3" applyFill="1" applyBorder="1" applyAlignment="1">
      <alignment horizontal="center" vertical="center"/>
    </xf>
  </cellXfs>
  <cellStyles count="4">
    <cellStyle name="Обычный" xfId="0" builtinId="0"/>
    <cellStyle name="Обычный 2" xfId="3"/>
    <cellStyle name="Процентный" xfId="2" builtinId="5"/>
    <cellStyle name="Финансовый" xfId="1" builtinId="3"/>
  </cellStyles>
  <dxfs count="0"/>
  <tableStyles count="0" defaultTableStyle="TableStyleMedium2" defaultPivotStyle="PivotStyleMedium9"/>
  <colors>
    <mruColors>
      <color rgb="FFFFFF99"/>
      <color rgb="FF2F3643"/>
      <color rgb="FF1C1C1C"/>
      <color rgb="FF292929"/>
      <color rgb="FF4D4D4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b="1"/>
              <a:t>Чистая прибыль нарастающим итогом</a:t>
            </a:r>
          </a:p>
        </c:rich>
      </c:tx>
      <c:layout>
        <c:manualLayout>
          <c:xMode val="edge"/>
          <c:yMode val="edge"/>
          <c:x val="0.322519798416127"/>
          <c:y val="0.0159299024086514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0427207696532955"/>
          <c:y val="0.131854846384932"/>
          <c:w val="0.945193922665662"/>
          <c:h val="0.785675376689744"/>
        </c:manualLayout>
      </c:layout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9525">
                <a:noFill/>
              </a:ln>
              <a:effectLst/>
            </c:spPr>
          </c:marker>
          <c:val>
            <c:numRef>
              <c:f>'Финансовая модель Фаворит Строй'!$B$19:$M$19</c:f>
              <c:numCache>
                <c:formatCode>_-* #,##0_р_._-;\-* #,##0_р_._-;_-* "-"??_р_._-;_-@_-</c:formatCode>
                <c:ptCount val="12"/>
                <c:pt idx="0">
                  <c:v>1.0575E6</c:v>
                </c:pt>
                <c:pt idx="1">
                  <c:v>1.128E6</c:v>
                </c:pt>
                <c:pt idx="2">
                  <c:v>1.3395E6</c:v>
                </c:pt>
                <c:pt idx="3">
                  <c:v>1.6215E6</c:v>
                </c:pt>
                <c:pt idx="4">
                  <c:v>1.41E6</c:v>
                </c:pt>
                <c:pt idx="5">
                  <c:v>2.0445E6</c:v>
                </c:pt>
                <c:pt idx="6">
                  <c:v>1.692E6</c:v>
                </c:pt>
                <c:pt idx="7">
                  <c:v>1.833E6</c:v>
                </c:pt>
                <c:pt idx="8">
                  <c:v>1.7625E6</c:v>
                </c:pt>
                <c:pt idx="9">
                  <c:v>2.3265E6</c:v>
                </c:pt>
                <c:pt idx="10">
                  <c:v>2.3265E6</c:v>
                </c:pt>
                <c:pt idx="11">
                  <c:v>1.7625E6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99B2-4D50-B239-479E29E402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409234976"/>
        <c:axId val="-1409232928"/>
      </c:lineChart>
      <c:catAx>
        <c:axId val="-14092349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-1409232928"/>
        <c:crosses val="autoZero"/>
        <c:auto val="1"/>
        <c:lblAlgn val="ctr"/>
        <c:lblOffset val="100"/>
        <c:noMultiLvlLbl val="0"/>
      </c:catAx>
      <c:valAx>
        <c:axId val="-14092329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_р_._-;\-* #,##0_р_._-;_-* &quot;-&quot;??_р_.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-14092349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1" l="0.700000000000001" r="0.700000000000001" t="0.750000000000001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26</xdr:row>
      <xdr:rowOff>152401</xdr:rowOff>
    </xdr:from>
    <xdr:to>
      <xdr:col>12</xdr:col>
      <xdr:colOff>22412</xdr:colOff>
      <xdr:row>45</xdr:row>
      <xdr:rowOff>71719</xdr:rowOff>
    </xdr:to>
    <xdr:graphicFrame macro="">
      <xdr:nvGraphicFramePr>
        <xdr:cNvPr id="3" name="Диаграмма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48"/>
  <sheetViews>
    <sheetView tabSelected="1" topLeftCell="A10" zoomScale="85" zoomScaleNormal="85" zoomScalePageLayoutView="85" workbookViewId="0">
      <selection activeCell="P23" sqref="P23"/>
    </sheetView>
  </sheetViews>
  <sheetFormatPr baseColWidth="10" defaultColWidth="9" defaultRowHeight="15" x14ac:dyDescent="0.2"/>
  <cols>
    <col min="1" max="1" width="24.5" style="24" customWidth="1"/>
    <col min="2" max="2" width="13" style="24" customWidth="1"/>
    <col min="3" max="3" width="12.5" style="24" customWidth="1"/>
    <col min="4" max="4" width="14.5" style="24" customWidth="1"/>
    <col min="5" max="5" width="12.6640625" style="24" customWidth="1"/>
    <col min="6" max="6" width="13" style="24" customWidth="1"/>
    <col min="7" max="7" width="12.33203125" style="24" customWidth="1"/>
    <col min="8" max="8" width="12.1640625" style="24" customWidth="1"/>
    <col min="9" max="9" width="12.5" style="24" customWidth="1"/>
    <col min="10" max="10" width="12.33203125" style="24" customWidth="1"/>
    <col min="11" max="11" width="13.5" style="24" customWidth="1"/>
    <col min="12" max="12" width="13.1640625" style="24" customWidth="1"/>
    <col min="13" max="13" width="12.5" style="24" customWidth="1"/>
    <col min="14" max="14" width="0.6640625" style="24" customWidth="1"/>
    <col min="15" max="48" width="10.33203125" style="24" bestFit="1" customWidth="1"/>
    <col min="49" max="16384" width="9" style="24"/>
  </cols>
  <sheetData>
    <row r="1" spans="1:49" ht="15" hidden="1" customHeight="1" x14ac:dyDescent="0.2">
      <c r="A1" s="67"/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25"/>
    </row>
    <row r="2" spans="1:49" ht="15" hidden="1" customHeight="1" x14ac:dyDescent="0.2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25"/>
    </row>
    <row r="3" spans="1:49" hidden="1" x14ac:dyDescent="0.2">
      <c r="A3" s="27"/>
      <c r="B3" s="27"/>
      <c r="C3" s="27"/>
      <c r="D3" s="27"/>
      <c r="E3" s="27"/>
      <c r="F3" s="28"/>
      <c r="G3" s="26"/>
      <c r="H3" s="26"/>
      <c r="I3" s="26"/>
      <c r="J3" s="26"/>
      <c r="K3" s="26"/>
      <c r="L3" s="26"/>
      <c r="M3" s="26"/>
      <c r="N3" s="25"/>
    </row>
    <row r="4" spans="1:49" hidden="1" x14ac:dyDescent="0.2">
      <c r="A4" s="26"/>
      <c r="B4" s="26"/>
      <c r="C4" s="26"/>
      <c r="D4" s="26"/>
      <c r="E4" s="26"/>
      <c r="F4" s="29"/>
      <c r="G4" s="26"/>
      <c r="H4" s="26"/>
      <c r="I4" s="26"/>
      <c r="J4" s="26"/>
      <c r="K4" s="26"/>
      <c r="L4" s="26"/>
      <c r="M4" s="26"/>
      <c r="N4" s="25"/>
    </row>
    <row r="5" spans="1:49" hidden="1" x14ac:dyDescent="0.2">
      <c r="A5" s="30"/>
      <c r="B5" s="30"/>
      <c r="C5" s="30"/>
      <c r="D5" s="30"/>
      <c r="E5" s="30"/>
      <c r="F5" s="31"/>
      <c r="G5" s="26"/>
      <c r="H5" s="26"/>
      <c r="I5" s="26"/>
      <c r="J5" s="26"/>
      <c r="K5" s="26"/>
      <c r="L5" s="26"/>
      <c r="M5" s="26"/>
      <c r="N5" s="25"/>
    </row>
    <row r="6" spans="1:49" hidden="1" x14ac:dyDescent="0.2">
      <c r="A6" s="26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5"/>
    </row>
    <row r="7" spans="1:49" hidden="1" x14ac:dyDescent="0.2">
      <c r="A7" s="55"/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26"/>
      <c r="N7" s="25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</row>
    <row r="8" spans="1:49" hidden="1" x14ac:dyDescent="0.2">
      <c r="A8" s="56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26"/>
      <c r="N8" s="25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</row>
    <row r="9" spans="1:49" hidden="1" x14ac:dyDescent="0.2">
      <c r="A9" s="26"/>
      <c r="B9" s="47" t="e">
        <f>IF(#REF!="январь","1.01.2017",IF(#REF!="февраль","1.02.2017",IF(#REF!="март","1.03.2017",IF(#REF!="апрель","1.04.2017",IF(#REF!="май","1.05.2017",IF(#REF!="июнь","1.06.2017",IF(#REF!="июль","1.07.2017",IF(#REF!="август","1.08.2017",IF(#REF!="сентябрь","1.09.2017",IF(#REF!="октябрь","1.10.2017",IF(#REF!="ноябрь","1.11.2017","1.12.2017")))))))))))</f>
        <v>#REF!</v>
      </c>
      <c r="C9" s="59" t="e">
        <f>B9+31</f>
        <v>#REF!</v>
      </c>
      <c r="D9" s="59" t="e">
        <f t="shared" ref="D9:M9" si="0">C9+31</f>
        <v>#REF!</v>
      </c>
      <c r="E9" s="59" t="e">
        <f t="shared" si="0"/>
        <v>#REF!</v>
      </c>
      <c r="F9" s="59" t="e">
        <f t="shared" si="0"/>
        <v>#REF!</v>
      </c>
      <c r="G9" s="59" t="e">
        <f t="shared" si="0"/>
        <v>#REF!</v>
      </c>
      <c r="H9" s="59" t="e">
        <f t="shared" si="0"/>
        <v>#REF!</v>
      </c>
      <c r="I9" s="59" t="e">
        <f t="shared" si="0"/>
        <v>#REF!</v>
      </c>
      <c r="J9" s="59" t="e">
        <f t="shared" si="0"/>
        <v>#REF!</v>
      </c>
      <c r="K9" s="59" t="e">
        <f t="shared" si="0"/>
        <v>#REF!</v>
      </c>
      <c r="L9" s="59" t="e">
        <f t="shared" si="0"/>
        <v>#REF!</v>
      </c>
      <c r="M9" s="59" t="e">
        <f t="shared" si="0"/>
        <v>#REF!</v>
      </c>
      <c r="N9" s="60"/>
      <c r="O9" s="59" t="e">
        <f>M9+31</f>
        <v>#REF!</v>
      </c>
      <c r="P9" s="59" t="e">
        <f>O9+31</f>
        <v>#REF!</v>
      </c>
      <c r="Q9" s="59" t="e">
        <f t="shared" ref="Q9:AV9" si="1">P9+31</f>
        <v>#REF!</v>
      </c>
      <c r="R9" s="59" t="e">
        <f t="shared" si="1"/>
        <v>#REF!</v>
      </c>
      <c r="S9" s="59" t="e">
        <f t="shared" si="1"/>
        <v>#REF!</v>
      </c>
      <c r="T9" s="59" t="e">
        <f t="shared" si="1"/>
        <v>#REF!</v>
      </c>
      <c r="U9" s="59" t="e">
        <f t="shared" si="1"/>
        <v>#REF!</v>
      </c>
      <c r="V9" s="59" t="e">
        <f t="shared" si="1"/>
        <v>#REF!</v>
      </c>
      <c r="W9" s="59" t="e">
        <f t="shared" si="1"/>
        <v>#REF!</v>
      </c>
      <c r="X9" s="59" t="e">
        <f t="shared" si="1"/>
        <v>#REF!</v>
      </c>
      <c r="Y9" s="59" t="e">
        <f t="shared" si="1"/>
        <v>#REF!</v>
      </c>
      <c r="Z9" s="59" t="e">
        <f t="shared" si="1"/>
        <v>#REF!</v>
      </c>
      <c r="AA9" s="59" t="e">
        <f t="shared" si="1"/>
        <v>#REF!</v>
      </c>
      <c r="AB9" s="59" t="e">
        <f t="shared" si="1"/>
        <v>#REF!</v>
      </c>
      <c r="AC9" s="59" t="e">
        <f t="shared" si="1"/>
        <v>#REF!</v>
      </c>
      <c r="AD9" s="59" t="e">
        <f t="shared" si="1"/>
        <v>#REF!</v>
      </c>
      <c r="AE9" s="59" t="e">
        <f t="shared" si="1"/>
        <v>#REF!</v>
      </c>
      <c r="AF9" s="59" t="e">
        <f t="shared" si="1"/>
        <v>#REF!</v>
      </c>
      <c r="AG9" s="59" t="e">
        <f t="shared" si="1"/>
        <v>#REF!</v>
      </c>
      <c r="AH9" s="59" t="e">
        <f t="shared" si="1"/>
        <v>#REF!</v>
      </c>
      <c r="AI9" s="59" t="e">
        <f t="shared" si="1"/>
        <v>#REF!</v>
      </c>
      <c r="AJ9" s="59" t="e">
        <f t="shared" si="1"/>
        <v>#REF!</v>
      </c>
      <c r="AK9" s="59" t="e">
        <f t="shared" si="1"/>
        <v>#REF!</v>
      </c>
      <c r="AL9" s="59" t="e">
        <f t="shared" si="1"/>
        <v>#REF!</v>
      </c>
      <c r="AM9" s="59" t="e">
        <f t="shared" si="1"/>
        <v>#REF!</v>
      </c>
      <c r="AN9" s="59" t="e">
        <f t="shared" si="1"/>
        <v>#REF!</v>
      </c>
      <c r="AO9" s="59" t="e">
        <f t="shared" si="1"/>
        <v>#REF!</v>
      </c>
      <c r="AP9" s="59" t="e">
        <f t="shared" si="1"/>
        <v>#REF!</v>
      </c>
      <c r="AQ9" s="59" t="e">
        <f t="shared" si="1"/>
        <v>#REF!</v>
      </c>
      <c r="AR9" s="59" t="e">
        <f t="shared" si="1"/>
        <v>#REF!</v>
      </c>
      <c r="AS9" s="59" t="e">
        <f t="shared" si="1"/>
        <v>#REF!</v>
      </c>
      <c r="AT9" s="59" t="e">
        <f t="shared" si="1"/>
        <v>#REF!</v>
      </c>
      <c r="AU9" s="59" t="e">
        <f t="shared" si="1"/>
        <v>#REF!</v>
      </c>
      <c r="AV9" s="59" t="e">
        <f t="shared" si="1"/>
        <v>#REF!</v>
      </c>
      <c r="AW9" s="61"/>
    </row>
    <row r="10" spans="1:49" ht="21" x14ac:dyDescent="0.25">
      <c r="A10" s="73" t="s">
        <v>15</v>
      </c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25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</row>
    <row r="11" spans="1:49" x14ac:dyDescent="0.2">
      <c r="A11" s="32" t="s">
        <v>18</v>
      </c>
      <c r="B11" s="66">
        <v>42736</v>
      </c>
      <c r="C11" s="66">
        <v>42767</v>
      </c>
      <c r="D11" s="66">
        <v>42795</v>
      </c>
      <c r="E11" s="66">
        <v>42826</v>
      </c>
      <c r="F11" s="66">
        <v>42856</v>
      </c>
      <c r="G11" s="66">
        <v>42887</v>
      </c>
      <c r="H11" s="66">
        <v>42917</v>
      </c>
      <c r="I11" s="66">
        <v>42948</v>
      </c>
      <c r="J11" s="66">
        <v>42979</v>
      </c>
      <c r="K11" s="66">
        <v>43009</v>
      </c>
      <c r="L11" s="66">
        <v>43040</v>
      </c>
      <c r="M11" s="66">
        <v>43070</v>
      </c>
      <c r="N11" s="25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1" t="s">
        <v>17</v>
      </c>
      <c r="AC11" s="61"/>
      <c r="AD11" s="61"/>
    </row>
    <row r="12" spans="1:49" x14ac:dyDescent="0.2">
      <c r="A12" s="33" t="s">
        <v>19</v>
      </c>
      <c r="B12" s="34">
        <f>B13+B14</f>
        <v>15</v>
      </c>
      <c r="C12" s="34">
        <f t="shared" ref="C12:M12" si="2">C13+C14</f>
        <v>16</v>
      </c>
      <c r="D12" s="34">
        <f t="shared" si="2"/>
        <v>19</v>
      </c>
      <c r="E12" s="34">
        <f t="shared" si="2"/>
        <v>23</v>
      </c>
      <c r="F12" s="34">
        <f t="shared" si="2"/>
        <v>20</v>
      </c>
      <c r="G12" s="34">
        <f t="shared" si="2"/>
        <v>29</v>
      </c>
      <c r="H12" s="34">
        <f t="shared" si="2"/>
        <v>24</v>
      </c>
      <c r="I12" s="34">
        <f t="shared" si="2"/>
        <v>26</v>
      </c>
      <c r="J12" s="34">
        <f t="shared" si="2"/>
        <v>25</v>
      </c>
      <c r="K12" s="34">
        <f t="shared" si="2"/>
        <v>33</v>
      </c>
      <c r="L12" s="34">
        <f t="shared" si="2"/>
        <v>33</v>
      </c>
      <c r="M12" s="34">
        <f t="shared" si="2"/>
        <v>25</v>
      </c>
      <c r="N12" s="25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1">
        <v>2</v>
      </c>
      <c r="AC12" s="61"/>
      <c r="AD12" s="61"/>
    </row>
    <row r="13" spans="1:49" x14ac:dyDescent="0.2">
      <c r="A13" s="35" t="s">
        <v>1</v>
      </c>
      <c r="B13" s="63">
        <v>14</v>
      </c>
      <c r="C13" s="63">
        <v>16</v>
      </c>
      <c r="D13" s="63">
        <v>18</v>
      </c>
      <c r="E13" s="63">
        <v>23</v>
      </c>
      <c r="F13" s="63">
        <v>19</v>
      </c>
      <c r="G13" s="63">
        <v>28</v>
      </c>
      <c r="H13" s="63">
        <v>24</v>
      </c>
      <c r="I13" s="63">
        <v>25</v>
      </c>
      <c r="J13" s="63">
        <v>25</v>
      </c>
      <c r="K13" s="63">
        <v>32</v>
      </c>
      <c r="L13" s="63">
        <v>32</v>
      </c>
      <c r="M13" s="63">
        <v>24</v>
      </c>
      <c r="N13" s="25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1"/>
      <c r="AC13" s="61"/>
      <c r="AD13" s="61"/>
    </row>
    <row r="14" spans="1:49" x14ac:dyDescent="0.2">
      <c r="A14" s="35" t="s">
        <v>2</v>
      </c>
      <c r="B14" s="63">
        <v>1</v>
      </c>
      <c r="C14" s="63">
        <v>0</v>
      </c>
      <c r="D14" s="63">
        <v>1</v>
      </c>
      <c r="E14" s="63">
        <v>0</v>
      </c>
      <c r="F14" s="63">
        <v>1</v>
      </c>
      <c r="G14" s="63">
        <v>1</v>
      </c>
      <c r="H14" s="63">
        <v>0</v>
      </c>
      <c r="I14" s="63">
        <v>1</v>
      </c>
      <c r="J14" s="63">
        <v>0</v>
      </c>
      <c r="K14" s="63">
        <v>1</v>
      </c>
      <c r="L14" s="63">
        <v>1</v>
      </c>
      <c r="M14" s="63">
        <v>1</v>
      </c>
      <c r="N14" s="25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1"/>
      <c r="AC14" s="61"/>
      <c r="AD14" s="61"/>
    </row>
    <row r="15" spans="1:49" x14ac:dyDescent="0.2">
      <c r="A15" s="54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5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>
        <v>0.6</v>
      </c>
      <c r="AC15" s="61"/>
      <c r="AD15" s="61"/>
    </row>
    <row r="16" spans="1:49" x14ac:dyDescent="0.2">
      <c r="A16" s="36" t="s">
        <v>16</v>
      </c>
      <c r="B16" s="37">
        <f>B12*340000</f>
        <v>5100000</v>
      </c>
      <c r="C16" s="37">
        <f t="shared" ref="C16:M16" si="3">C12*340000</f>
        <v>5440000</v>
      </c>
      <c r="D16" s="37">
        <f t="shared" si="3"/>
        <v>6460000</v>
      </c>
      <c r="E16" s="37">
        <f t="shared" si="3"/>
        <v>7820000</v>
      </c>
      <c r="F16" s="37">
        <f t="shared" si="3"/>
        <v>6800000</v>
      </c>
      <c r="G16" s="37">
        <f t="shared" si="3"/>
        <v>9860000</v>
      </c>
      <c r="H16" s="37">
        <f t="shared" si="3"/>
        <v>8160000</v>
      </c>
      <c r="I16" s="37">
        <f t="shared" si="3"/>
        <v>8840000</v>
      </c>
      <c r="J16" s="37">
        <f t="shared" si="3"/>
        <v>8500000</v>
      </c>
      <c r="K16" s="37">
        <f t="shared" si="3"/>
        <v>11220000</v>
      </c>
      <c r="L16" s="37">
        <f t="shared" si="3"/>
        <v>11220000</v>
      </c>
      <c r="M16" s="37">
        <f t="shared" si="3"/>
        <v>8500000</v>
      </c>
      <c r="N16" s="25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</row>
    <row r="17" spans="1:30" x14ac:dyDescent="0.2">
      <c r="A17" s="36" t="s">
        <v>0</v>
      </c>
      <c r="B17" s="37">
        <f>265000*B12</f>
        <v>3975000</v>
      </c>
      <c r="C17" s="37">
        <f t="shared" ref="C17:M17" si="4">265000*C12</f>
        <v>4240000</v>
      </c>
      <c r="D17" s="37">
        <f t="shared" si="4"/>
        <v>5035000</v>
      </c>
      <c r="E17" s="37">
        <f t="shared" si="4"/>
        <v>6095000</v>
      </c>
      <c r="F17" s="37">
        <f t="shared" si="4"/>
        <v>5300000</v>
      </c>
      <c r="G17" s="37">
        <f t="shared" si="4"/>
        <v>7685000</v>
      </c>
      <c r="H17" s="37">
        <f t="shared" si="4"/>
        <v>6360000</v>
      </c>
      <c r="I17" s="37">
        <f t="shared" si="4"/>
        <v>6890000</v>
      </c>
      <c r="J17" s="37">
        <f t="shared" si="4"/>
        <v>6625000</v>
      </c>
      <c r="K17" s="37">
        <f t="shared" si="4"/>
        <v>8745000</v>
      </c>
      <c r="L17" s="37">
        <f t="shared" si="4"/>
        <v>8745000</v>
      </c>
      <c r="M17" s="37">
        <f t="shared" si="4"/>
        <v>6625000</v>
      </c>
      <c r="N17" s="25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</row>
    <row r="18" spans="1:30" x14ac:dyDescent="0.2">
      <c r="A18" s="36" t="s">
        <v>12</v>
      </c>
      <c r="B18" s="37">
        <f>(B16-B17)*6%</f>
        <v>67500</v>
      </c>
      <c r="C18" s="37">
        <f t="shared" ref="C18:M18" si="5">(C16-C17)*6%</f>
        <v>72000</v>
      </c>
      <c r="D18" s="37">
        <f t="shared" si="5"/>
        <v>85500</v>
      </c>
      <c r="E18" s="37">
        <f t="shared" si="5"/>
        <v>103500</v>
      </c>
      <c r="F18" s="37">
        <f t="shared" si="5"/>
        <v>90000</v>
      </c>
      <c r="G18" s="37">
        <f t="shared" si="5"/>
        <v>130500</v>
      </c>
      <c r="H18" s="37">
        <f t="shared" si="5"/>
        <v>108000</v>
      </c>
      <c r="I18" s="37">
        <f t="shared" si="5"/>
        <v>117000</v>
      </c>
      <c r="J18" s="37">
        <f t="shared" si="5"/>
        <v>112500</v>
      </c>
      <c r="K18" s="37">
        <f t="shared" si="5"/>
        <v>148500</v>
      </c>
      <c r="L18" s="37">
        <f t="shared" si="5"/>
        <v>148500</v>
      </c>
      <c r="M18" s="37">
        <f t="shared" si="5"/>
        <v>112500</v>
      </c>
      <c r="N18" s="25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</row>
    <row r="19" spans="1:30" x14ac:dyDescent="0.2">
      <c r="A19" s="52" t="s">
        <v>20</v>
      </c>
      <c r="B19" s="53">
        <f>B16-B17-B18</f>
        <v>1057500</v>
      </c>
      <c r="C19" s="53">
        <f t="shared" ref="C19:M19" si="6">C16-C17-C18</f>
        <v>1128000</v>
      </c>
      <c r="D19" s="53">
        <f t="shared" si="6"/>
        <v>1339500</v>
      </c>
      <c r="E19" s="53">
        <f t="shared" si="6"/>
        <v>1621500</v>
      </c>
      <c r="F19" s="53">
        <f t="shared" si="6"/>
        <v>1410000</v>
      </c>
      <c r="G19" s="53">
        <f t="shared" si="6"/>
        <v>2044500</v>
      </c>
      <c r="H19" s="53">
        <f t="shared" si="6"/>
        <v>1692000</v>
      </c>
      <c r="I19" s="53">
        <f t="shared" si="6"/>
        <v>1833000</v>
      </c>
      <c r="J19" s="53">
        <f t="shared" si="6"/>
        <v>1762500</v>
      </c>
      <c r="K19" s="53">
        <f t="shared" si="6"/>
        <v>2326500</v>
      </c>
      <c r="L19" s="53">
        <f t="shared" si="6"/>
        <v>2326500</v>
      </c>
      <c r="M19" s="53">
        <f t="shared" si="6"/>
        <v>1762500</v>
      </c>
      <c r="N19" s="25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</row>
    <row r="20" spans="1:30" x14ac:dyDescent="0.2">
      <c r="N20" s="25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</row>
    <row r="21" spans="1:30" ht="16" thickBot="1" x14ac:dyDescent="0.25">
      <c r="A21" s="38"/>
      <c r="B21" s="38"/>
      <c r="C21" s="51"/>
      <c r="D21" s="38"/>
      <c r="E21" s="38"/>
      <c r="F21" s="38"/>
      <c r="G21" s="38"/>
      <c r="H21" s="38"/>
      <c r="I21" s="38"/>
      <c r="J21" s="38"/>
      <c r="K21" s="38"/>
      <c r="L21" s="39"/>
      <c r="M21" s="38"/>
      <c r="N21" s="25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</row>
    <row r="22" spans="1:30" ht="17" thickTop="1" thickBot="1" x14ac:dyDescent="0.25">
      <c r="A22" s="40"/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2"/>
      <c r="N22" s="25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</row>
    <row r="23" spans="1:30" ht="28" thickTop="1" thickBot="1" x14ac:dyDescent="0.35">
      <c r="A23" s="43"/>
      <c r="B23" s="68" t="s">
        <v>23</v>
      </c>
      <c r="C23" s="69"/>
      <c r="D23" s="69"/>
      <c r="E23" s="69"/>
      <c r="F23" s="69"/>
      <c r="G23" s="69"/>
      <c r="H23" s="69"/>
      <c r="I23" s="69"/>
      <c r="J23" s="69"/>
      <c r="K23" s="69"/>
      <c r="L23" s="70"/>
      <c r="M23" s="44"/>
      <c r="N23" s="25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</row>
    <row r="24" spans="1:30" ht="16" thickTop="1" x14ac:dyDescent="0.2">
      <c r="A24" s="43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44"/>
      <c r="N24" s="25"/>
    </row>
    <row r="25" spans="1:30" x14ac:dyDescent="0.2">
      <c r="A25" s="43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44"/>
      <c r="N25" s="25"/>
    </row>
    <row r="26" spans="1:30" ht="16" x14ac:dyDescent="0.2">
      <c r="A26" s="43"/>
      <c r="B26" s="74" t="s">
        <v>21</v>
      </c>
      <c r="C26" s="74"/>
      <c r="D26" s="71">
        <f>SUM(B19:M19)</f>
        <v>20304000</v>
      </c>
      <c r="E26" s="71"/>
      <c r="F26" s="45"/>
      <c r="G26" s="74" t="s">
        <v>22</v>
      </c>
      <c r="H26" s="74"/>
      <c r="I26" s="46">
        <f>D26/SUM(B16:M16)</f>
        <v>0.2073529411764706</v>
      </c>
      <c r="J26" s="26"/>
      <c r="K26" s="47">
        <v>12</v>
      </c>
      <c r="L26" s="26"/>
      <c r="M26" s="44"/>
      <c r="N26" s="25"/>
    </row>
    <row r="27" spans="1:30" x14ac:dyDescent="0.2">
      <c r="A27" s="43"/>
      <c r="B27" s="65"/>
      <c r="C27" s="65"/>
      <c r="D27" s="26"/>
      <c r="E27" s="26"/>
      <c r="F27" s="26"/>
      <c r="G27" s="26"/>
      <c r="H27" s="26"/>
      <c r="I27" s="26"/>
      <c r="J27" s="26"/>
      <c r="K27" s="26"/>
      <c r="L27" s="26"/>
      <c r="M27" s="44"/>
      <c r="N27" s="25"/>
    </row>
    <row r="28" spans="1:30" ht="16" x14ac:dyDescent="0.2">
      <c r="A28" s="43"/>
      <c r="B28" s="74"/>
      <c r="C28" s="74"/>
      <c r="D28" s="72"/>
      <c r="E28" s="72"/>
      <c r="F28" s="45"/>
      <c r="G28" s="74"/>
      <c r="H28" s="74"/>
      <c r="I28" s="46"/>
      <c r="J28" s="26"/>
      <c r="K28" s="47"/>
      <c r="L28" s="26"/>
      <c r="M28" s="44"/>
      <c r="N28" s="25"/>
    </row>
    <row r="29" spans="1:30" ht="16" x14ac:dyDescent="0.2">
      <c r="A29" s="43"/>
      <c r="B29" s="64"/>
      <c r="C29" s="64"/>
      <c r="D29" s="57"/>
      <c r="E29" s="57"/>
      <c r="F29" s="45"/>
      <c r="G29" s="58"/>
      <c r="H29" s="58"/>
      <c r="I29" s="46"/>
      <c r="J29" s="26"/>
      <c r="K29" s="47"/>
      <c r="L29" s="26"/>
      <c r="M29" s="44"/>
      <c r="N29" s="25"/>
    </row>
    <row r="30" spans="1:30" x14ac:dyDescent="0.2">
      <c r="A30" s="43"/>
      <c r="B30" s="65"/>
      <c r="C30" s="65"/>
      <c r="D30" s="26"/>
      <c r="E30" s="26"/>
      <c r="F30" s="26"/>
      <c r="G30" s="26"/>
      <c r="H30" s="26"/>
      <c r="I30" s="26"/>
      <c r="J30" s="26"/>
      <c r="K30" s="26"/>
      <c r="L30" s="26"/>
      <c r="M30" s="44"/>
      <c r="N30" s="25"/>
    </row>
    <row r="31" spans="1:30" ht="16" x14ac:dyDescent="0.2">
      <c r="A31" s="43"/>
      <c r="B31" s="74"/>
      <c r="C31" s="74"/>
      <c r="D31" s="72"/>
      <c r="E31" s="72"/>
      <c r="F31" s="45"/>
      <c r="G31" s="74"/>
      <c r="H31" s="74"/>
      <c r="I31" s="46"/>
      <c r="J31" s="26"/>
      <c r="K31" s="47"/>
      <c r="L31" s="26"/>
      <c r="M31" s="44"/>
      <c r="N31" s="25"/>
    </row>
    <row r="32" spans="1:30" x14ac:dyDescent="0.2">
      <c r="A32" s="43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44"/>
      <c r="N32" s="25"/>
    </row>
    <row r="33" spans="1:14" x14ac:dyDescent="0.2">
      <c r="A33" s="43"/>
      <c r="B33" s="26" t="s">
        <v>13</v>
      </c>
      <c r="C33" s="26"/>
      <c r="D33" s="26"/>
      <c r="E33" s="26"/>
      <c r="F33" s="26"/>
      <c r="G33" s="26">
        <v>26</v>
      </c>
      <c r="H33" s="26" t="s">
        <v>14</v>
      </c>
      <c r="I33" s="26"/>
      <c r="J33" s="26"/>
      <c r="K33" s="26"/>
      <c r="L33" s="26"/>
      <c r="M33" s="44"/>
      <c r="N33" s="25"/>
    </row>
    <row r="34" spans="1:14" x14ac:dyDescent="0.2">
      <c r="A34" s="43"/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44"/>
      <c r="N34" s="25"/>
    </row>
    <row r="35" spans="1:14" x14ac:dyDescent="0.2">
      <c r="A35" s="43"/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4"/>
      <c r="N35" s="25"/>
    </row>
    <row r="36" spans="1:14" x14ac:dyDescent="0.2">
      <c r="A36" s="43"/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4"/>
      <c r="N36" s="25"/>
    </row>
    <row r="37" spans="1:14" x14ac:dyDescent="0.2">
      <c r="A37" s="43"/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4"/>
      <c r="N37" s="25"/>
    </row>
    <row r="38" spans="1:14" x14ac:dyDescent="0.2">
      <c r="A38" s="43"/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4"/>
      <c r="N38" s="25"/>
    </row>
    <row r="39" spans="1:14" x14ac:dyDescent="0.2">
      <c r="A39" s="43"/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4"/>
      <c r="N39" s="25"/>
    </row>
    <row r="40" spans="1:14" x14ac:dyDescent="0.2">
      <c r="A40" s="43"/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4"/>
      <c r="N40" s="25"/>
    </row>
    <row r="41" spans="1:14" x14ac:dyDescent="0.2">
      <c r="A41" s="43"/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4"/>
      <c r="N41" s="25"/>
    </row>
    <row r="42" spans="1:14" x14ac:dyDescent="0.2">
      <c r="A42" s="43"/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4"/>
      <c r="N42" s="25"/>
    </row>
    <row r="43" spans="1:14" x14ac:dyDescent="0.2">
      <c r="A43" s="43"/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4"/>
      <c r="N43" s="25"/>
    </row>
    <row r="44" spans="1:14" x14ac:dyDescent="0.2">
      <c r="A44" s="43"/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4"/>
      <c r="N44" s="25"/>
    </row>
    <row r="45" spans="1:14" x14ac:dyDescent="0.2">
      <c r="A45" s="43"/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4"/>
      <c r="N45" s="25"/>
    </row>
    <row r="46" spans="1:14" ht="16" thickBot="1" x14ac:dyDescent="0.25">
      <c r="A46" s="43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44"/>
      <c r="N46" s="25"/>
    </row>
    <row r="47" spans="1:14" ht="16" thickTop="1" x14ac:dyDescent="0.2">
      <c r="A47" s="49"/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50"/>
    </row>
    <row r="48" spans="1:14" x14ac:dyDescent="0.2">
      <c r="A48" s="26"/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</row>
  </sheetData>
  <sheetProtection formatColumns="0" formatRows="0"/>
  <mergeCells count="12">
    <mergeCell ref="D31:E31"/>
    <mergeCell ref="B26:C26"/>
    <mergeCell ref="B28:C28"/>
    <mergeCell ref="B31:C31"/>
    <mergeCell ref="G26:H26"/>
    <mergeCell ref="G28:H28"/>
    <mergeCell ref="G31:H31"/>
    <mergeCell ref="A1:M2"/>
    <mergeCell ref="B23:L23"/>
    <mergeCell ref="D26:E26"/>
    <mergeCell ref="D28:E28"/>
    <mergeCell ref="A10:M10"/>
  </mergeCells>
  <pageMargins left="0.7" right="0.7" top="0.75" bottom="0.75" header="0.3" footer="0.3"/>
  <pageSetup orientation="portrait" horizontalDpi="4294967294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 enableFormatConditionsCalculation="0">
    <tabColor theme="0" tint="-0.34998626667073579"/>
  </sheetPr>
  <dimension ref="A1:H26"/>
  <sheetViews>
    <sheetView topLeftCell="A16" workbookViewId="0">
      <selection activeCell="I16" sqref="I16"/>
    </sheetView>
  </sheetViews>
  <sheetFormatPr baseColWidth="10" defaultColWidth="9.1640625" defaultRowHeight="15" x14ac:dyDescent="0.2"/>
  <cols>
    <col min="1" max="1" width="4.33203125" style="3" customWidth="1"/>
    <col min="2" max="2" width="15.83203125" style="3" customWidth="1"/>
    <col min="3" max="3" width="10.83203125" style="3" customWidth="1"/>
    <col min="4" max="4" width="14.6640625" style="3" customWidth="1"/>
    <col min="5" max="5" width="22.5" style="3" customWidth="1"/>
    <col min="6" max="6" width="9.1640625" style="3"/>
    <col min="7" max="7" width="12.5" style="3" bestFit="1" customWidth="1"/>
    <col min="8" max="16384" width="9.1640625" style="3"/>
  </cols>
  <sheetData>
    <row r="1" spans="1:8" ht="16" thickBot="1" x14ac:dyDescent="0.25">
      <c r="A1" s="1" t="s">
        <v>3</v>
      </c>
      <c r="B1" s="1" t="s">
        <v>4</v>
      </c>
      <c r="C1" s="1" t="s">
        <v>5</v>
      </c>
      <c r="D1" s="1" t="s">
        <v>6</v>
      </c>
      <c r="E1" s="2" t="s">
        <v>7</v>
      </c>
      <c r="F1" s="3" t="s">
        <v>8</v>
      </c>
      <c r="G1" s="3" t="s">
        <v>9</v>
      </c>
    </row>
    <row r="2" spans="1:8" x14ac:dyDescent="0.2">
      <c r="A2" s="75">
        <v>1</v>
      </c>
      <c r="B2" s="78">
        <v>297295</v>
      </c>
      <c r="C2" s="4">
        <v>95000</v>
      </c>
      <c r="D2" s="81">
        <v>42459</v>
      </c>
      <c r="E2" s="84">
        <v>42549</v>
      </c>
      <c r="F2" s="3">
        <f>(E2-D2)/30</f>
        <v>3</v>
      </c>
      <c r="G2" s="12">
        <f>B2-SUM(C2:C7)</f>
        <v>-80275</v>
      </c>
    </row>
    <row r="3" spans="1:8" x14ac:dyDescent="0.2">
      <c r="A3" s="76"/>
      <c r="B3" s="79"/>
      <c r="C3" s="5">
        <v>43200</v>
      </c>
      <c r="D3" s="82"/>
      <c r="E3" s="85"/>
    </row>
    <row r="4" spans="1:8" x14ac:dyDescent="0.2">
      <c r="A4" s="76"/>
      <c r="B4" s="79"/>
      <c r="C4" s="5">
        <v>106770</v>
      </c>
      <c r="D4" s="82"/>
      <c r="E4" s="85"/>
    </row>
    <row r="5" spans="1:8" x14ac:dyDescent="0.2">
      <c r="A5" s="76"/>
      <c r="B5" s="79"/>
      <c r="C5" s="5">
        <v>65000</v>
      </c>
      <c r="D5" s="82"/>
      <c r="E5" s="85"/>
    </row>
    <row r="6" spans="1:8" x14ac:dyDescent="0.2">
      <c r="A6" s="76"/>
      <c r="B6" s="79"/>
      <c r="C6" s="5">
        <v>47000</v>
      </c>
      <c r="D6" s="82"/>
      <c r="E6" s="85"/>
    </row>
    <row r="7" spans="1:8" ht="16" thickBot="1" x14ac:dyDescent="0.25">
      <c r="A7" s="77"/>
      <c r="B7" s="80"/>
      <c r="C7" s="6">
        <v>20600</v>
      </c>
      <c r="D7" s="83"/>
      <c r="E7" s="86"/>
    </row>
    <row r="8" spans="1:8" x14ac:dyDescent="0.2">
      <c r="A8" s="75">
        <v>2</v>
      </c>
      <c r="B8" s="87">
        <v>337000</v>
      </c>
      <c r="C8" s="4">
        <v>100000</v>
      </c>
      <c r="D8" s="81">
        <v>42512</v>
      </c>
      <c r="E8" s="84">
        <v>42574</v>
      </c>
      <c r="F8" s="3">
        <f>(E8-D8)/30</f>
        <v>2.0666666666666669</v>
      </c>
      <c r="G8" s="12">
        <f>B8-SUM(C8:C9)</f>
        <v>192200</v>
      </c>
      <c r="H8" s="23" t="s">
        <v>10</v>
      </c>
    </row>
    <row r="9" spans="1:8" ht="16" thickBot="1" x14ac:dyDescent="0.25">
      <c r="A9" s="77"/>
      <c r="B9" s="83"/>
      <c r="C9" s="6">
        <v>44800</v>
      </c>
      <c r="D9" s="83"/>
      <c r="E9" s="88"/>
    </row>
    <row r="10" spans="1:8" ht="16" thickBot="1" x14ac:dyDescent="0.25">
      <c r="A10" s="13">
        <v>3</v>
      </c>
      <c r="B10" s="14">
        <v>329000</v>
      </c>
      <c r="C10" s="15">
        <v>51200</v>
      </c>
      <c r="D10" s="16">
        <v>42557</v>
      </c>
      <c r="E10" s="17">
        <v>42618</v>
      </c>
      <c r="F10" s="18">
        <f>(E10-D10)/30</f>
        <v>2.0333333333333332</v>
      </c>
      <c r="G10" s="19">
        <f>B10-SUM(C10)</f>
        <v>277800</v>
      </c>
      <c r="H10" s="23" t="s">
        <v>10</v>
      </c>
    </row>
    <row r="11" spans="1:8" ht="16" thickBot="1" x14ac:dyDescent="0.25">
      <c r="A11" s="7">
        <v>4</v>
      </c>
      <c r="B11" s="8">
        <v>60000</v>
      </c>
      <c r="C11" s="9">
        <v>40000</v>
      </c>
      <c r="D11" s="10">
        <v>42559</v>
      </c>
      <c r="E11" s="10">
        <v>42580</v>
      </c>
      <c r="F11" s="3">
        <f>(E11-D11)/30</f>
        <v>0.7</v>
      </c>
      <c r="G11" s="12">
        <f>B11-C11</f>
        <v>20000</v>
      </c>
    </row>
    <row r="12" spans="1:8" x14ac:dyDescent="0.2">
      <c r="A12" s="89">
        <v>5</v>
      </c>
      <c r="B12" s="92">
        <v>1000000</v>
      </c>
      <c r="C12" s="20">
        <v>200000</v>
      </c>
      <c r="D12" s="95">
        <v>42543</v>
      </c>
      <c r="E12" s="101"/>
      <c r="F12" s="18">
        <f>(E12-D12)/30</f>
        <v>-1418.1</v>
      </c>
      <c r="G12" s="19">
        <f>B12-SUM(C12:C13)</f>
        <v>300000</v>
      </c>
      <c r="H12" s="23" t="s">
        <v>11</v>
      </c>
    </row>
    <row r="13" spans="1:8" ht="16" thickBot="1" x14ac:dyDescent="0.25">
      <c r="A13" s="91"/>
      <c r="B13" s="94"/>
      <c r="C13" s="21">
        <v>500000</v>
      </c>
      <c r="D13" s="97"/>
      <c r="E13" s="102"/>
      <c r="F13" s="18"/>
      <c r="G13" s="18"/>
    </row>
    <row r="14" spans="1:8" x14ac:dyDescent="0.2">
      <c r="A14" s="89">
        <v>6</v>
      </c>
      <c r="B14" s="103">
        <v>180000</v>
      </c>
      <c r="C14" s="20">
        <v>15000</v>
      </c>
      <c r="D14" s="95">
        <v>42550</v>
      </c>
      <c r="E14" s="98">
        <v>42590</v>
      </c>
      <c r="F14" s="18">
        <f>(E14-D14)/30</f>
        <v>1.3333333333333333</v>
      </c>
      <c r="G14" s="18">
        <f>B14-SUM(C14:C18)</f>
        <v>32000</v>
      </c>
      <c r="H14" s="23" t="s">
        <v>10</v>
      </c>
    </row>
    <row r="15" spans="1:8" x14ac:dyDescent="0.2">
      <c r="A15" s="90"/>
      <c r="B15" s="104"/>
      <c r="C15" s="22">
        <v>15000</v>
      </c>
      <c r="D15" s="96"/>
      <c r="E15" s="99"/>
      <c r="F15" s="18"/>
      <c r="G15" s="18"/>
    </row>
    <row r="16" spans="1:8" x14ac:dyDescent="0.2">
      <c r="A16" s="90"/>
      <c r="B16" s="104"/>
      <c r="C16" s="22">
        <v>30000</v>
      </c>
      <c r="D16" s="96"/>
      <c r="E16" s="99"/>
      <c r="F16" s="18"/>
      <c r="G16" s="18"/>
    </row>
    <row r="17" spans="1:8" x14ac:dyDescent="0.2">
      <c r="A17" s="90"/>
      <c r="B17" s="104"/>
      <c r="C17" s="22">
        <v>27000</v>
      </c>
      <c r="D17" s="96"/>
      <c r="E17" s="99"/>
      <c r="F17" s="18"/>
      <c r="G17" s="18"/>
    </row>
    <row r="18" spans="1:8" ht="16" thickBot="1" x14ac:dyDescent="0.25">
      <c r="A18" s="91"/>
      <c r="B18" s="105"/>
      <c r="C18" s="21">
        <v>61000</v>
      </c>
      <c r="D18" s="97"/>
      <c r="E18" s="100"/>
      <c r="F18" s="18"/>
      <c r="G18" s="18"/>
    </row>
    <row r="19" spans="1:8" x14ac:dyDescent="0.2">
      <c r="A19" s="89">
        <v>7</v>
      </c>
      <c r="B19" s="92">
        <v>264826</v>
      </c>
      <c r="C19" s="20">
        <v>80000</v>
      </c>
      <c r="D19" s="95">
        <v>42549</v>
      </c>
      <c r="E19" s="98">
        <v>42620</v>
      </c>
      <c r="F19" s="18">
        <f>(E19-D19)/30</f>
        <v>2.3666666666666667</v>
      </c>
      <c r="G19" s="19">
        <f>B19-SUM(C19:C21)</f>
        <v>122226</v>
      </c>
      <c r="H19" s="23" t="s">
        <v>10</v>
      </c>
    </row>
    <row r="20" spans="1:8" x14ac:dyDescent="0.2">
      <c r="A20" s="90"/>
      <c r="B20" s="93"/>
      <c r="C20" s="22">
        <v>10500</v>
      </c>
      <c r="D20" s="96"/>
      <c r="E20" s="99"/>
      <c r="F20" s="18"/>
      <c r="G20" s="18"/>
    </row>
    <row r="21" spans="1:8" ht="16" thickBot="1" x14ac:dyDescent="0.25">
      <c r="A21" s="91"/>
      <c r="B21" s="94"/>
      <c r="C21" s="21">
        <v>52100</v>
      </c>
      <c r="D21" s="97"/>
      <c r="E21" s="100"/>
      <c r="F21" s="18"/>
      <c r="G21" s="18"/>
    </row>
    <row r="22" spans="1:8" ht="16" thickBot="1" x14ac:dyDescent="0.25">
      <c r="A22" s="13">
        <v>8</v>
      </c>
      <c r="B22" s="14">
        <v>287000</v>
      </c>
      <c r="C22" s="15">
        <v>85000</v>
      </c>
      <c r="D22" s="16">
        <v>42550</v>
      </c>
      <c r="E22" s="17">
        <v>42601</v>
      </c>
      <c r="F22" s="18">
        <f>(E22-D22)/30</f>
        <v>1.7</v>
      </c>
      <c r="G22" s="19">
        <f>B22-SUM(C22)</f>
        <v>202000</v>
      </c>
      <c r="H22" s="23" t="s">
        <v>10</v>
      </c>
    </row>
    <row r="23" spans="1:8" ht="16" thickBot="1" x14ac:dyDescent="0.25">
      <c r="A23" s="13">
        <v>9</v>
      </c>
      <c r="B23" s="14">
        <v>123801</v>
      </c>
      <c r="C23" s="15">
        <v>37150</v>
      </c>
      <c r="D23" s="16">
        <v>42573</v>
      </c>
      <c r="E23" s="17">
        <v>42597</v>
      </c>
      <c r="F23" s="18">
        <f>(E23-D23)/30</f>
        <v>0.8</v>
      </c>
      <c r="G23" s="19">
        <f>B23-SUM(C23)</f>
        <v>86651</v>
      </c>
      <c r="H23" s="23" t="s">
        <v>10</v>
      </c>
    </row>
    <row r="24" spans="1:8" x14ac:dyDescent="0.2">
      <c r="A24" s="11"/>
      <c r="B24" s="11"/>
      <c r="C24" s="11"/>
      <c r="D24" s="11"/>
      <c r="E24" s="11"/>
    </row>
    <row r="25" spans="1:8" x14ac:dyDescent="0.2">
      <c r="A25" s="11"/>
      <c r="B25" s="11"/>
      <c r="C25" s="11"/>
      <c r="D25" s="11"/>
      <c r="E25" s="11"/>
    </row>
    <row r="26" spans="1:8" x14ac:dyDescent="0.2">
      <c r="A26" s="11"/>
      <c r="B26" s="11"/>
      <c r="C26" s="11"/>
      <c r="D26" s="11"/>
      <c r="E26" s="11"/>
    </row>
  </sheetData>
  <mergeCells count="20">
    <mergeCell ref="A19:A21"/>
    <mergeCell ref="B19:B21"/>
    <mergeCell ref="D19:D21"/>
    <mergeCell ref="E19:E21"/>
    <mergeCell ref="A12:A13"/>
    <mergeCell ref="B12:B13"/>
    <mergeCell ref="D12:D13"/>
    <mergeCell ref="E12:E13"/>
    <mergeCell ref="A14:A18"/>
    <mergeCell ref="B14:B18"/>
    <mergeCell ref="D14:D18"/>
    <mergeCell ref="E14:E18"/>
    <mergeCell ref="A2:A7"/>
    <mergeCell ref="B2:B7"/>
    <mergeCell ref="D2:D7"/>
    <mergeCell ref="E2:E7"/>
    <mergeCell ref="A8:A9"/>
    <mergeCell ref="B8:B9"/>
    <mergeCell ref="D8:D9"/>
    <mergeCell ref="E8:E9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Финансовая модель Фаворит Строй</vt:lpstr>
      <vt:lpstr>Т. входа</vt:lpstr>
      <vt:lpstr>Лист1</vt:lpstr>
      <vt:lpstr>Лист2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2018-03-16T11:10:29Z</dcterms:modified>
</cp:coreProperties>
</file>