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limzyanov\Desktop\"/>
    </mc:Choice>
  </mc:AlternateContent>
  <bookViews>
    <workbookView xWindow="0" yWindow="0" windowWidth="19200" windowHeight="12180" activeTab="1"/>
  </bookViews>
  <sheets>
    <sheet name="Исходные данные и итоги" sheetId="1" r:id="rId1"/>
    <sheet name="Расчет окупаемости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C20" i="2"/>
  <c r="C6" i="2"/>
  <c r="C7" i="2"/>
  <c r="C5" i="2"/>
  <c r="C10" i="2"/>
  <c r="C9" i="2"/>
  <c r="C18" i="2"/>
  <c r="C19" i="2"/>
  <c r="C23" i="2"/>
  <c r="C24" i="2"/>
  <c r="C25" i="2"/>
  <c r="C16" i="2"/>
  <c r="C28" i="2"/>
  <c r="C29" i="2"/>
  <c r="C30" i="2"/>
  <c r="D6" i="2"/>
  <c r="D7" i="2"/>
  <c r="D5" i="2"/>
  <c r="D10" i="2"/>
  <c r="D9" i="2"/>
  <c r="D18" i="2"/>
  <c r="D19" i="2"/>
  <c r="D23" i="2"/>
  <c r="D24" i="2"/>
  <c r="D25" i="2"/>
  <c r="D16" i="2"/>
  <c r="D28" i="2"/>
  <c r="D29" i="2"/>
  <c r="D30" i="2"/>
  <c r="E6" i="2"/>
  <c r="E7" i="2"/>
  <c r="E5" i="2"/>
  <c r="E10" i="2"/>
  <c r="E9" i="2"/>
  <c r="E18" i="2"/>
  <c r="E19" i="2"/>
  <c r="E23" i="2"/>
  <c r="E24" i="2"/>
  <c r="E25" i="2"/>
  <c r="E27" i="2"/>
  <c r="E16" i="2"/>
  <c r="E28" i="2"/>
  <c r="E29" i="2"/>
  <c r="E30" i="2"/>
  <c r="F6" i="2"/>
  <c r="F5" i="2"/>
  <c r="F10" i="2"/>
  <c r="F9" i="2"/>
  <c r="F18" i="2"/>
  <c r="F23" i="2"/>
  <c r="F24" i="2"/>
  <c r="F25" i="2"/>
  <c r="F27" i="2"/>
  <c r="F16" i="2"/>
  <c r="F28" i="2"/>
  <c r="F29" i="2"/>
  <c r="F30" i="2"/>
  <c r="G6" i="2"/>
  <c r="G5" i="2"/>
  <c r="G10" i="2"/>
  <c r="G9" i="2"/>
  <c r="G18" i="2"/>
  <c r="G23" i="2"/>
  <c r="G24" i="2"/>
  <c r="G25" i="2"/>
  <c r="G27" i="2"/>
  <c r="G16" i="2"/>
  <c r="G28" i="2"/>
  <c r="G29" i="2"/>
  <c r="G30" i="2"/>
  <c r="H6" i="2"/>
  <c r="H5" i="2"/>
  <c r="H10" i="2"/>
  <c r="H9" i="2"/>
  <c r="H18" i="2"/>
  <c r="H23" i="2"/>
  <c r="H24" i="2"/>
  <c r="H25" i="2"/>
  <c r="H27" i="2"/>
  <c r="H16" i="2"/>
  <c r="H28" i="2"/>
  <c r="H29" i="2"/>
  <c r="H30" i="2"/>
  <c r="I6" i="2"/>
  <c r="I5" i="2"/>
  <c r="I10" i="2"/>
  <c r="I9" i="2"/>
  <c r="I18" i="2"/>
  <c r="I23" i="2"/>
  <c r="I24" i="2"/>
  <c r="I25" i="2"/>
  <c r="I27" i="2"/>
  <c r="I16" i="2"/>
  <c r="I28" i="2"/>
  <c r="I29" i="2"/>
  <c r="I30" i="2"/>
  <c r="J6" i="2"/>
  <c r="J5" i="2"/>
  <c r="J10" i="2"/>
  <c r="J9" i="2"/>
  <c r="J18" i="2"/>
  <c r="J23" i="2"/>
  <c r="J24" i="2"/>
  <c r="J25" i="2"/>
  <c r="J27" i="2"/>
  <c r="J16" i="2"/>
  <c r="J28" i="2"/>
  <c r="J29" i="2"/>
  <c r="J30" i="2"/>
  <c r="K6" i="2"/>
  <c r="K5" i="2"/>
  <c r="K10" i="2"/>
  <c r="K9" i="2"/>
  <c r="K18" i="2"/>
  <c r="K23" i="2"/>
  <c r="K24" i="2"/>
  <c r="K25" i="2"/>
  <c r="K27" i="2"/>
  <c r="K16" i="2"/>
  <c r="K28" i="2"/>
  <c r="K29" i="2"/>
  <c r="K30" i="2"/>
  <c r="L6" i="2"/>
  <c r="L5" i="2"/>
  <c r="L10" i="2"/>
  <c r="L9" i="2"/>
  <c r="L18" i="2"/>
  <c r="L23" i="2"/>
  <c r="L24" i="2"/>
  <c r="L25" i="2"/>
  <c r="L27" i="2"/>
  <c r="L16" i="2"/>
  <c r="L28" i="2"/>
  <c r="L29" i="2"/>
  <c r="L30" i="2"/>
  <c r="M6" i="2"/>
  <c r="M5" i="2"/>
  <c r="M10" i="2"/>
  <c r="M9" i="2"/>
  <c r="M18" i="2"/>
  <c r="M23" i="2"/>
  <c r="M24" i="2"/>
  <c r="M25" i="2"/>
  <c r="M27" i="2"/>
  <c r="M16" i="2"/>
  <c r="M28" i="2"/>
  <c r="M29" i="2"/>
  <c r="M30" i="2"/>
  <c r="N6" i="2"/>
  <c r="N5" i="2"/>
  <c r="N10" i="2"/>
  <c r="N9" i="2"/>
  <c r="N18" i="2"/>
  <c r="N23" i="2"/>
  <c r="N24" i="2"/>
  <c r="N25" i="2"/>
  <c r="N27" i="2"/>
  <c r="N16" i="2"/>
  <c r="N28" i="2"/>
  <c r="N29" i="2"/>
  <c r="N30" i="2"/>
  <c r="O6" i="2"/>
  <c r="O5" i="2"/>
  <c r="O10" i="2"/>
  <c r="O9" i="2"/>
  <c r="O18" i="2"/>
  <c r="O23" i="2"/>
  <c r="O24" i="2"/>
  <c r="O25" i="2"/>
  <c r="O27" i="2"/>
  <c r="O16" i="2"/>
  <c r="O28" i="2"/>
  <c r="O29" i="2"/>
  <c r="O30" i="2"/>
  <c r="P6" i="2"/>
  <c r="P5" i="2"/>
  <c r="P10" i="2"/>
  <c r="P9" i="2"/>
  <c r="P18" i="2"/>
  <c r="P23" i="2"/>
  <c r="P24" i="2"/>
  <c r="P25" i="2"/>
  <c r="P27" i="2"/>
  <c r="P16" i="2"/>
  <c r="P28" i="2"/>
  <c r="P29" i="2"/>
  <c r="P30" i="2"/>
  <c r="Q6" i="2"/>
  <c r="Q5" i="2"/>
  <c r="Q10" i="2"/>
  <c r="Q9" i="2"/>
  <c r="Q18" i="2"/>
  <c r="Q23" i="2"/>
  <c r="Q24" i="2"/>
  <c r="Q25" i="2"/>
  <c r="Q27" i="2"/>
  <c r="Q16" i="2"/>
  <c r="Q28" i="2"/>
  <c r="Q29" i="2"/>
  <c r="Q30" i="2"/>
  <c r="R6" i="2"/>
  <c r="R5" i="2"/>
  <c r="R10" i="2"/>
  <c r="R9" i="2"/>
  <c r="R18" i="2"/>
  <c r="R23" i="2"/>
  <c r="R24" i="2"/>
  <c r="R25" i="2"/>
  <c r="R27" i="2"/>
  <c r="R16" i="2"/>
  <c r="R28" i="2"/>
  <c r="R29" i="2"/>
  <c r="R30" i="2"/>
  <c r="S6" i="2"/>
  <c r="S5" i="2"/>
  <c r="S10" i="2"/>
  <c r="S9" i="2"/>
  <c r="S18" i="2"/>
  <c r="S23" i="2"/>
  <c r="S24" i="2"/>
  <c r="S25" i="2"/>
  <c r="S27" i="2"/>
  <c r="S16" i="2"/>
  <c r="S28" i="2"/>
  <c r="S29" i="2"/>
  <c r="S30" i="2"/>
  <c r="T6" i="2"/>
  <c r="T5" i="2"/>
  <c r="T10" i="2"/>
  <c r="T9" i="2"/>
  <c r="T18" i="2"/>
  <c r="T23" i="2"/>
  <c r="T24" i="2"/>
  <c r="T25" i="2"/>
  <c r="T27" i="2"/>
  <c r="T16" i="2"/>
  <c r="T28" i="2"/>
  <c r="T29" i="2"/>
  <c r="T30" i="2"/>
  <c r="U6" i="2"/>
  <c r="U5" i="2"/>
  <c r="U10" i="2"/>
  <c r="U9" i="2"/>
  <c r="U18" i="2"/>
  <c r="U23" i="2"/>
  <c r="U24" i="2"/>
  <c r="U25" i="2"/>
  <c r="U27" i="2"/>
  <c r="U16" i="2"/>
  <c r="U28" i="2"/>
  <c r="U29" i="2"/>
  <c r="U30" i="2"/>
  <c r="V6" i="2"/>
  <c r="V5" i="2"/>
  <c r="V10" i="2"/>
  <c r="V9" i="2"/>
  <c r="V18" i="2"/>
  <c r="V23" i="2"/>
  <c r="V24" i="2"/>
  <c r="V25" i="2"/>
  <c r="V27" i="2"/>
  <c r="V16" i="2"/>
  <c r="V28" i="2"/>
  <c r="V29" i="2"/>
  <c r="V30" i="2"/>
  <c r="W6" i="2"/>
  <c r="W5" i="2"/>
  <c r="W10" i="2"/>
  <c r="W9" i="2"/>
  <c r="W18" i="2"/>
  <c r="W23" i="2"/>
  <c r="W24" i="2"/>
  <c r="W25" i="2"/>
  <c r="W27" i="2"/>
  <c r="W16" i="2"/>
  <c r="W28" i="2"/>
  <c r="W29" i="2"/>
  <c r="W30" i="2"/>
  <c r="X6" i="2"/>
  <c r="X5" i="2"/>
  <c r="X10" i="2"/>
  <c r="X9" i="2"/>
  <c r="X18" i="2"/>
  <c r="X23" i="2"/>
  <c r="X24" i="2"/>
  <c r="X25" i="2"/>
  <c r="X27" i="2"/>
  <c r="X16" i="2"/>
  <c r="X28" i="2"/>
  <c r="X29" i="2"/>
  <c r="X30" i="2"/>
  <c r="Y6" i="2"/>
  <c r="Y5" i="2"/>
  <c r="Y10" i="2"/>
  <c r="Y9" i="2"/>
  <c r="Y18" i="2"/>
  <c r="Y23" i="2"/>
  <c r="Y24" i="2"/>
  <c r="Y25" i="2"/>
  <c r="Y27" i="2"/>
  <c r="Y16" i="2"/>
  <c r="Y28" i="2"/>
  <c r="Y29" i="2"/>
  <c r="Y30" i="2"/>
  <c r="Z6" i="2"/>
  <c r="Z5" i="2"/>
  <c r="Z10" i="2"/>
  <c r="Z9" i="2"/>
  <c r="Z18" i="2"/>
  <c r="Z23" i="2"/>
  <c r="Z24" i="2"/>
  <c r="Z25" i="2"/>
  <c r="Z27" i="2"/>
  <c r="Z16" i="2"/>
  <c r="Z28" i="2"/>
  <c r="Z29" i="2"/>
  <c r="Z30" i="2"/>
  <c r="B10" i="1"/>
  <c r="B9" i="1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B11" i="1"/>
  <c r="Z32" i="2"/>
  <c r="B13" i="1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C32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C4" i="2"/>
</calcChain>
</file>

<file path=xl/sharedStrings.xml><?xml version="1.0" encoding="utf-8"?>
<sst xmlns="http://schemas.openxmlformats.org/spreadsheetml/2006/main" count="45" uniqueCount="43">
  <si>
    <t>Вид данных</t>
  </si>
  <si>
    <t>Значение</t>
  </si>
  <si>
    <t>Сумма инвестиций, руб.</t>
  </si>
  <si>
    <t>Стоимость аренды, руб.</t>
  </si>
  <si>
    <t>Средний чек, руб.</t>
  </si>
  <si>
    <t>Рентабельность</t>
  </si>
  <si>
    <t>Прибыль нарастающим итогом</t>
  </si>
  <si>
    <t>Ежемесячная прибыль, руб.</t>
  </si>
  <si>
    <t>Рентабельность, %</t>
  </si>
  <si>
    <t>Прибыль нарастающим итогом, руб.</t>
  </si>
  <si>
    <t>Срок окупаемости, мес.</t>
  </si>
  <si>
    <t>Доходность вложений, %</t>
  </si>
  <si>
    <t>Исходные данные</t>
  </si>
  <si>
    <t>Ежемесячное количество клиентов, чел.</t>
  </si>
  <si>
    <t>Повторные визиты, %</t>
  </si>
  <si>
    <t>Количество клиентов в день, чел.</t>
  </si>
  <si>
    <t>Месяц работы</t>
  </si>
  <si>
    <t>Парикмахерские услуги</t>
  </si>
  <si>
    <t>Продажа сопутствующих товаров (20% от парикмахерских услуг)</t>
  </si>
  <si>
    <t>РАСХОДЫ</t>
  </si>
  <si>
    <t>ДОХОДЫ</t>
  </si>
  <si>
    <t>Аренда</t>
  </si>
  <si>
    <t>Коммунальные услуги</t>
  </si>
  <si>
    <t>Постоянные расходы:</t>
  </si>
  <si>
    <t>Бухгалтерское обслуживание</t>
  </si>
  <si>
    <t>ФОТ администраторов</t>
  </si>
  <si>
    <t>Телекоммуникации (телефон, Интернет)</t>
  </si>
  <si>
    <t>Прочие расходы (видеонаблюдение, охрана и пр.)</t>
  </si>
  <si>
    <t>Переменные расходы:</t>
  </si>
  <si>
    <t>ФОТ парикмахеров:</t>
  </si>
  <si>
    <t>оказание парикмахерских услуг</t>
  </si>
  <si>
    <t>продажа сопутствующих товаров</t>
  </si>
  <si>
    <t>Налоги на ФОТ</t>
  </si>
  <si>
    <t>Расходные материалы</t>
  </si>
  <si>
    <t>Чай, кофе, вода, алкоголь</t>
  </si>
  <si>
    <t>Канцтовары, хозтовары</t>
  </si>
  <si>
    <t>Реклама</t>
  </si>
  <si>
    <t>Налоги (ЕНВД)</t>
  </si>
  <si>
    <t>Роялти (5% от выручки)</t>
  </si>
  <si>
    <t>Прибыль</t>
  </si>
  <si>
    <t>Усредненные данные за 2 года</t>
  </si>
  <si>
    <t>Окупаемость инвестиций</t>
  </si>
  <si>
    <t>Закупка косметики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</si>
</sst>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9" fontId="4" fillId="0" borderId="1" xfId="2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4" fillId="0" borderId="0" xfId="1" applyNumberFormat="1" applyFont="1" applyAlignment="1">
      <alignment horizontal="center" vertical="center" wrapText="1"/>
    </xf>
    <xf numFmtId="2" fontId="4" fillId="0" borderId="1" xfId="2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5" sqref="B5"/>
    </sheetView>
  </sheetViews>
  <sheetFormatPr defaultRowHeight="16.5" x14ac:dyDescent="0.25"/>
  <cols>
    <col min="1" max="1" width="36.5703125" style="2" customWidth="1"/>
    <col min="2" max="2" width="11.28515625" style="2" customWidth="1"/>
    <col min="3" max="16384" width="9.140625" style="2"/>
  </cols>
  <sheetData>
    <row r="1" spans="1:2" x14ac:dyDescent="0.25">
      <c r="A1" s="19" t="s">
        <v>12</v>
      </c>
      <c r="B1" s="20"/>
    </row>
    <row r="2" spans="1:2" x14ac:dyDescent="0.25">
      <c r="A2" s="4" t="s">
        <v>0</v>
      </c>
      <c r="B2" s="4" t="s">
        <v>1</v>
      </c>
    </row>
    <row r="3" spans="1:2" x14ac:dyDescent="0.25">
      <c r="A3" s="5" t="s">
        <v>4</v>
      </c>
      <c r="B3" s="9">
        <v>1000</v>
      </c>
    </row>
    <row r="4" spans="1:2" x14ac:dyDescent="0.25">
      <c r="A4" s="5" t="s">
        <v>3</v>
      </c>
      <c r="B4" s="9">
        <v>50000</v>
      </c>
    </row>
    <row r="5" spans="1:2" x14ac:dyDescent="0.25">
      <c r="A5" s="5" t="s">
        <v>2</v>
      </c>
      <c r="B5" s="9">
        <v>1200000</v>
      </c>
    </row>
    <row r="7" spans="1:2" x14ac:dyDescent="0.25">
      <c r="A7" s="19" t="s">
        <v>40</v>
      </c>
      <c r="B7" s="20"/>
    </row>
    <row r="8" spans="1:2" x14ac:dyDescent="0.25">
      <c r="A8" s="4" t="s">
        <v>0</v>
      </c>
      <c r="B8" s="4" t="s">
        <v>1</v>
      </c>
    </row>
    <row r="9" spans="1:2" x14ac:dyDescent="0.25">
      <c r="A9" s="5" t="s">
        <v>7</v>
      </c>
      <c r="B9" s="9">
        <f>SUM('Расчет окупаемости'!C28:Z28)/24</f>
        <v>183611.66666666666</v>
      </c>
    </row>
    <row r="10" spans="1:2" x14ac:dyDescent="0.25">
      <c r="A10" s="5" t="s">
        <v>8</v>
      </c>
      <c r="B10" s="13">
        <f>SUM('Расчет окупаемости'!C30:Z30)/2400</f>
        <v>0.2158953647497962</v>
      </c>
    </row>
    <row r="11" spans="1:2" x14ac:dyDescent="0.25">
      <c r="A11" s="5" t="s">
        <v>9</v>
      </c>
      <c r="B11" s="9">
        <f>'Расчет окупаемости'!Z31</f>
        <v>4406680</v>
      </c>
    </row>
    <row r="12" spans="1:2" x14ac:dyDescent="0.25">
      <c r="A12" s="5" t="s">
        <v>10</v>
      </c>
      <c r="B12" s="9">
        <v>12</v>
      </c>
    </row>
    <row r="13" spans="1:2" x14ac:dyDescent="0.25">
      <c r="A13" s="5" t="s">
        <v>11</v>
      </c>
      <c r="B13" s="13">
        <f>'Расчет окупаемости'!Z32/'Исходные данные и итоги'!B5</f>
        <v>2.6722333333333332</v>
      </c>
    </row>
  </sheetData>
  <mergeCells count="2">
    <mergeCell ref="A7:B7"/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N33" sqref="N33"/>
    </sheetView>
  </sheetViews>
  <sheetFormatPr defaultRowHeight="16.5" x14ac:dyDescent="0.25"/>
  <cols>
    <col min="1" max="1" width="37.85546875" style="2" customWidth="1"/>
    <col min="2" max="2" width="9.28515625" style="2" customWidth="1"/>
    <col min="3" max="26" width="11.5703125" style="2" bestFit="1" customWidth="1"/>
    <col min="27" max="16384" width="9.140625" style="2"/>
  </cols>
  <sheetData>
    <row r="1" spans="1:26" s="1" customFormat="1" x14ac:dyDescent="0.25">
      <c r="A1" s="4" t="s">
        <v>16</v>
      </c>
      <c r="B1" s="4"/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>
        <v>19</v>
      </c>
      <c r="V1" s="4">
        <v>20</v>
      </c>
      <c r="W1" s="4">
        <v>21</v>
      </c>
      <c r="X1" s="4">
        <v>22</v>
      </c>
      <c r="Y1" s="4">
        <v>23</v>
      </c>
      <c r="Z1" s="4">
        <v>24</v>
      </c>
    </row>
    <row r="2" spans="1:26" x14ac:dyDescent="0.25">
      <c r="A2" s="5" t="s">
        <v>13</v>
      </c>
      <c r="B2" s="6"/>
      <c r="C2" s="6">
        <v>158</v>
      </c>
      <c r="D2" s="6">
        <v>214</v>
      </c>
      <c r="E2" s="6">
        <v>276</v>
      </c>
      <c r="F2" s="6">
        <v>323</v>
      </c>
      <c r="G2" s="6">
        <v>367</v>
      </c>
      <c r="H2" s="6">
        <v>418</v>
      </c>
      <c r="I2" s="6">
        <v>455</v>
      </c>
      <c r="J2" s="6">
        <v>501</v>
      </c>
      <c r="K2" s="6">
        <v>539</v>
      </c>
      <c r="L2" s="6">
        <v>592</v>
      </c>
      <c r="M2" s="6">
        <v>637</v>
      </c>
      <c r="N2" s="6">
        <v>672</v>
      </c>
      <c r="O2" s="6">
        <v>701</v>
      </c>
      <c r="P2" s="6">
        <v>745</v>
      </c>
      <c r="Q2" s="6">
        <v>764</v>
      </c>
      <c r="R2" s="6">
        <v>799</v>
      </c>
      <c r="S2" s="6">
        <v>832</v>
      </c>
      <c r="T2" s="6">
        <v>873</v>
      </c>
      <c r="U2" s="6">
        <v>900</v>
      </c>
      <c r="V2" s="6">
        <v>900</v>
      </c>
      <c r="W2" s="6">
        <v>900</v>
      </c>
      <c r="X2" s="6">
        <v>900</v>
      </c>
      <c r="Y2" s="6">
        <v>900</v>
      </c>
      <c r="Z2" s="6">
        <v>900</v>
      </c>
    </row>
    <row r="3" spans="1:26" x14ac:dyDescent="0.25">
      <c r="A3" s="5" t="s">
        <v>14</v>
      </c>
      <c r="B3" s="6"/>
      <c r="C3" s="6">
        <v>5</v>
      </c>
      <c r="D3" s="6">
        <v>20</v>
      </c>
      <c r="E3" s="6">
        <v>31</v>
      </c>
      <c r="F3" s="6">
        <v>43</v>
      </c>
      <c r="G3" s="6">
        <v>47</v>
      </c>
      <c r="H3" s="6">
        <v>51</v>
      </c>
      <c r="I3" s="6">
        <v>56</v>
      </c>
      <c r="J3" s="6">
        <v>59</v>
      </c>
      <c r="K3" s="6">
        <v>63</v>
      </c>
      <c r="L3" s="6">
        <v>65</v>
      </c>
      <c r="M3" s="6">
        <v>69</v>
      </c>
      <c r="N3" s="6">
        <v>71</v>
      </c>
      <c r="O3" s="6">
        <v>73</v>
      </c>
      <c r="P3" s="6">
        <v>74</v>
      </c>
      <c r="Q3" s="6">
        <v>75</v>
      </c>
      <c r="R3" s="6">
        <v>75</v>
      </c>
      <c r="S3" s="6">
        <v>75</v>
      </c>
      <c r="T3" s="6">
        <v>75</v>
      </c>
      <c r="U3" s="6">
        <v>75</v>
      </c>
      <c r="V3" s="6">
        <v>75</v>
      </c>
      <c r="W3" s="6">
        <v>75</v>
      </c>
      <c r="X3" s="6">
        <v>75</v>
      </c>
      <c r="Y3" s="6">
        <v>75</v>
      </c>
      <c r="Z3" s="6">
        <v>75</v>
      </c>
    </row>
    <row r="4" spans="1:26" x14ac:dyDescent="0.25">
      <c r="A4" s="5" t="s">
        <v>15</v>
      </c>
      <c r="B4" s="6"/>
      <c r="C4" s="10">
        <f>C2/30</f>
        <v>5.2666666666666666</v>
      </c>
      <c r="D4" s="10">
        <f t="shared" ref="D4:Z4" si="0">D2/30</f>
        <v>7.1333333333333337</v>
      </c>
      <c r="E4" s="10">
        <f t="shared" si="0"/>
        <v>9.1999999999999993</v>
      </c>
      <c r="F4" s="10">
        <f t="shared" si="0"/>
        <v>10.766666666666667</v>
      </c>
      <c r="G4" s="10">
        <f t="shared" si="0"/>
        <v>12.233333333333333</v>
      </c>
      <c r="H4" s="10">
        <f t="shared" si="0"/>
        <v>13.933333333333334</v>
      </c>
      <c r="I4" s="10">
        <f t="shared" si="0"/>
        <v>15.166666666666666</v>
      </c>
      <c r="J4" s="10">
        <f t="shared" si="0"/>
        <v>16.7</v>
      </c>
      <c r="K4" s="10">
        <f t="shared" si="0"/>
        <v>17.966666666666665</v>
      </c>
      <c r="L4" s="10">
        <f t="shared" si="0"/>
        <v>19.733333333333334</v>
      </c>
      <c r="M4" s="10">
        <f t="shared" si="0"/>
        <v>21.233333333333334</v>
      </c>
      <c r="N4" s="10">
        <f t="shared" si="0"/>
        <v>22.4</v>
      </c>
      <c r="O4" s="10">
        <f t="shared" si="0"/>
        <v>23.366666666666667</v>
      </c>
      <c r="P4" s="10">
        <f t="shared" si="0"/>
        <v>24.833333333333332</v>
      </c>
      <c r="Q4" s="10">
        <f t="shared" si="0"/>
        <v>25.466666666666665</v>
      </c>
      <c r="R4" s="10">
        <f t="shared" si="0"/>
        <v>26.633333333333333</v>
      </c>
      <c r="S4" s="10">
        <f t="shared" si="0"/>
        <v>27.733333333333334</v>
      </c>
      <c r="T4" s="10">
        <f t="shared" si="0"/>
        <v>29.1</v>
      </c>
      <c r="U4" s="10">
        <f t="shared" si="0"/>
        <v>30</v>
      </c>
      <c r="V4" s="10">
        <f t="shared" si="0"/>
        <v>30</v>
      </c>
      <c r="W4" s="10">
        <f t="shared" si="0"/>
        <v>30</v>
      </c>
      <c r="X4" s="10">
        <f t="shared" si="0"/>
        <v>30</v>
      </c>
      <c r="Y4" s="10">
        <f t="shared" si="0"/>
        <v>30</v>
      </c>
      <c r="Z4" s="10">
        <f t="shared" si="0"/>
        <v>30</v>
      </c>
    </row>
    <row r="5" spans="1:26" s="1" customFormat="1" x14ac:dyDescent="0.25">
      <c r="A5" s="4" t="s">
        <v>20</v>
      </c>
      <c r="B5" s="4"/>
      <c r="C5" s="15">
        <f>C6+C7</f>
        <v>197500</v>
      </c>
      <c r="D5" s="15">
        <f t="shared" ref="D5:Z5" si="1">D6+D7</f>
        <v>267500</v>
      </c>
      <c r="E5" s="15">
        <f t="shared" si="1"/>
        <v>345000</v>
      </c>
      <c r="F5" s="15">
        <f t="shared" si="1"/>
        <v>392000</v>
      </c>
      <c r="G5" s="15">
        <f t="shared" si="1"/>
        <v>436000</v>
      </c>
      <c r="H5" s="15">
        <f t="shared" si="1"/>
        <v>487000</v>
      </c>
      <c r="I5" s="15">
        <f t="shared" si="1"/>
        <v>524000</v>
      </c>
      <c r="J5" s="15">
        <f t="shared" si="1"/>
        <v>570000</v>
      </c>
      <c r="K5" s="15">
        <f t="shared" si="1"/>
        <v>608000</v>
      </c>
      <c r="L5" s="15">
        <f t="shared" si="1"/>
        <v>661000</v>
      </c>
      <c r="M5" s="15">
        <f t="shared" si="1"/>
        <v>706000</v>
      </c>
      <c r="N5" s="15">
        <f t="shared" si="1"/>
        <v>741000</v>
      </c>
      <c r="O5" s="15">
        <f t="shared" si="1"/>
        <v>770000</v>
      </c>
      <c r="P5" s="15">
        <f t="shared" si="1"/>
        <v>814000</v>
      </c>
      <c r="Q5" s="15">
        <f t="shared" si="1"/>
        <v>833000</v>
      </c>
      <c r="R5" s="15">
        <f t="shared" si="1"/>
        <v>868000</v>
      </c>
      <c r="S5" s="15">
        <f t="shared" si="1"/>
        <v>901000</v>
      </c>
      <c r="T5" s="15">
        <f t="shared" si="1"/>
        <v>942000</v>
      </c>
      <c r="U5" s="15">
        <f t="shared" si="1"/>
        <v>969000</v>
      </c>
      <c r="V5" s="15">
        <f t="shared" si="1"/>
        <v>969000</v>
      </c>
      <c r="W5" s="15">
        <f t="shared" si="1"/>
        <v>969000</v>
      </c>
      <c r="X5" s="15">
        <f t="shared" si="1"/>
        <v>969000</v>
      </c>
      <c r="Y5" s="15">
        <f t="shared" si="1"/>
        <v>969000</v>
      </c>
      <c r="Z5" s="15">
        <f t="shared" si="1"/>
        <v>969000</v>
      </c>
    </row>
    <row r="6" spans="1:26" x14ac:dyDescent="0.25">
      <c r="A6" s="5" t="s">
        <v>17</v>
      </c>
      <c r="B6" s="6"/>
      <c r="C6" s="9">
        <f>'Исходные данные и итоги'!$B$3*'Расчет окупаемости'!C2</f>
        <v>158000</v>
      </c>
      <c r="D6" s="9">
        <f>'Исходные данные и итоги'!$B$3*'Расчет окупаемости'!D2</f>
        <v>214000</v>
      </c>
      <c r="E6" s="9">
        <f>'Исходные данные и итоги'!$B$3*'Расчет окупаемости'!E2</f>
        <v>276000</v>
      </c>
      <c r="F6" s="9">
        <f>'Исходные данные и итоги'!$B$3*'Расчет окупаемости'!F2</f>
        <v>323000</v>
      </c>
      <c r="G6" s="9">
        <f>'Исходные данные и итоги'!$B$3*'Расчет окупаемости'!G2</f>
        <v>367000</v>
      </c>
      <c r="H6" s="9">
        <f>'Исходные данные и итоги'!$B$3*'Расчет окупаемости'!H2</f>
        <v>418000</v>
      </c>
      <c r="I6" s="9">
        <f>'Исходные данные и итоги'!$B$3*'Расчет окупаемости'!I2</f>
        <v>455000</v>
      </c>
      <c r="J6" s="9">
        <f>'Исходные данные и итоги'!$B$3*'Расчет окупаемости'!J2</f>
        <v>501000</v>
      </c>
      <c r="K6" s="9">
        <f>'Исходные данные и итоги'!$B$3*'Расчет окупаемости'!K2</f>
        <v>539000</v>
      </c>
      <c r="L6" s="9">
        <f>'Исходные данные и итоги'!$B$3*'Расчет окупаемости'!L2</f>
        <v>592000</v>
      </c>
      <c r="M6" s="9">
        <f>'Исходные данные и итоги'!$B$3*'Расчет окупаемости'!M2</f>
        <v>637000</v>
      </c>
      <c r="N6" s="9">
        <f>'Исходные данные и итоги'!$B$3*'Расчет окупаемости'!N2</f>
        <v>672000</v>
      </c>
      <c r="O6" s="9">
        <f>'Исходные данные и итоги'!$B$3*'Расчет окупаемости'!O2</f>
        <v>701000</v>
      </c>
      <c r="P6" s="9">
        <f>'Исходные данные и итоги'!$B$3*'Расчет окупаемости'!P2</f>
        <v>745000</v>
      </c>
      <c r="Q6" s="9">
        <f>'Исходные данные и итоги'!$B$3*'Расчет окупаемости'!Q2</f>
        <v>764000</v>
      </c>
      <c r="R6" s="9">
        <f>'Исходные данные и итоги'!$B$3*'Расчет окупаемости'!R2</f>
        <v>799000</v>
      </c>
      <c r="S6" s="9">
        <f>'Исходные данные и итоги'!$B$3*'Расчет окупаемости'!S2</f>
        <v>832000</v>
      </c>
      <c r="T6" s="9">
        <f>'Исходные данные и итоги'!$B$3*'Расчет окупаемости'!T2</f>
        <v>873000</v>
      </c>
      <c r="U6" s="9">
        <f>'Исходные данные и итоги'!$B$3*'Расчет окупаемости'!U2</f>
        <v>900000</v>
      </c>
      <c r="V6" s="9">
        <f>'Исходные данные и итоги'!$B$3*'Расчет окупаемости'!V2</f>
        <v>900000</v>
      </c>
      <c r="W6" s="9">
        <f>'Исходные данные и итоги'!$B$3*'Расчет окупаемости'!W2</f>
        <v>900000</v>
      </c>
      <c r="X6" s="9">
        <f>'Исходные данные и итоги'!$B$3*'Расчет окупаемости'!X2</f>
        <v>900000</v>
      </c>
      <c r="Y6" s="9">
        <f>'Исходные данные и итоги'!$B$3*'Расчет окупаемости'!Y2</f>
        <v>900000</v>
      </c>
      <c r="Z6" s="9">
        <f>'Исходные данные и итоги'!$B$3*'Расчет окупаемости'!Z2</f>
        <v>900000</v>
      </c>
    </row>
    <row r="7" spans="1:26" ht="33" x14ac:dyDescent="0.25">
      <c r="A7" s="5" t="s">
        <v>18</v>
      </c>
      <c r="B7" s="6"/>
      <c r="C7" s="9">
        <f>C6*0.25</f>
        <v>39500</v>
      </c>
      <c r="D7" s="9">
        <f t="shared" ref="D7:E7" si="2">D6*0.25</f>
        <v>53500</v>
      </c>
      <c r="E7" s="9">
        <f t="shared" si="2"/>
        <v>69000</v>
      </c>
      <c r="F7" s="9">
        <v>69000</v>
      </c>
      <c r="G7" s="9">
        <v>69000</v>
      </c>
      <c r="H7" s="9">
        <v>69000</v>
      </c>
      <c r="I7" s="9">
        <v>69000</v>
      </c>
      <c r="J7" s="9">
        <v>69000</v>
      </c>
      <c r="K7" s="9">
        <v>69000</v>
      </c>
      <c r="L7" s="9">
        <v>69000</v>
      </c>
      <c r="M7" s="9">
        <v>69000</v>
      </c>
      <c r="N7" s="9">
        <v>69000</v>
      </c>
      <c r="O7" s="9">
        <v>69000</v>
      </c>
      <c r="P7" s="9">
        <v>69000</v>
      </c>
      <c r="Q7" s="9">
        <v>69000</v>
      </c>
      <c r="R7" s="9">
        <v>69000</v>
      </c>
      <c r="S7" s="9">
        <v>69000</v>
      </c>
      <c r="T7" s="9">
        <v>69000</v>
      </c>
      <c r="U7" s="9">
        <v>69000</v>
      </c>
      <c r="V7" s="9">
        <v>69000</v>
      </c>
      <c r="W7" s="9">
        <v>69000</v>
      </c>
      <c r="X7" s="9">
        <v>69000</v>
      </c>
      <c r="Y7" s="9">
        <v>69000</v>
      </c>
      <c r="Z7" s="9">
        <v>69000</v>
      </c>
    </row>
    <row r="8" spans="1:26" s="1" customFormat="1" x14ac:dyDescent="0.25">
      <c r="A8" s="7" t="s">
        <v>19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A9" s="4" t="s">
        <v>23</v>
      </c>
      <c r="B9" s="4"/>
      <c r="C9" s="16">
        <f>SUM(C10:C15)</f>
        <v>92000</v>
      </c>
      <c r="D9" s="16">
        <f t="shared" ref="D9:Z9" si="3">SUM(D10:D15)</f>
        <v>92000</v>
      </c>
      <c r="E9" s="16">
        <f t="shared" si="3"/>
        <v>92000</v>
      </c>
      <c r="F9" s="16">
        <f t="shared" si="3"/>
        <v>92000</v>
      </c>
      <c r="G9" s="16">
        <f t="shared" si="3"/>
        <v>92000</v>
      </c>
      <c r="H9" s="16">
        <f t="shared" si="3"/>
        <v>92000</v>
      </c>
      <c r="I9" s="16">
        <f t="shared" si="3"/>
        <v>92000</v>
      </c>
      <c r="J9" s="16">
        <f t="shared" si="3"/>
        <v>92000</v>
      </c>
      <c r="K9" s="16">
        <f t="shared" si="3"/>
        <v>92000</v>
      </c>
      <c r="L9" s="16">
        <f t="shared" si="3"/>
        <v>92000</v>
      </c>
      <c r="M9" s="16">
        <f t="shared" si="3"/>
        <v>92000</v>
      </c>
      <c r="N9" s="16">
        <f t="shared" si="3"/>
        <v>92000</v>
      </c>
      <c r="O9" s="16">
        <f t="shared" si="3"/>
        <v>92000</v>
      </c>
      <c r="P9" s="16">
        <f t="shared" si="3"/>
        <v>92000</v>
      </c>
      <c r="Q9" s="16">
        <f t="shared" si="3"/>
        <v>92000</v>
      </c>
      <c r="R9" s="16">
        <f t="shared" si="3"/>
        <v>92000</v>
      </c>
      <c r="S9" s="16">
        <f t="shared" si="3"/>
        <v>92000</v>
      </c>
      <c r="T9" s="16">
        <f t="shared" si="3"/>
        <v>92000</v>
      </c>
      <c r="U9" s="16">
        <f t="shared" si="3"/>
        <v>92000</v>
      </c>
      <c r="V9" s="16">
        <f t="shared" si="3"/>
        <v>92000</v>
      </c>
      <c r="W9" s="16">
        <f t="shared" si="3"/>
        <v>92000</v>
      </c>
      <c r="X9" s="16">
        <f t="shared" si="3"/>
        <v>92000</v>
      </c>
      <c r="Y9" s="16">
        <f t="shared" si="3"/>
        <v>92000</v>
      </c>
      <c r="Z9" s="16">
        <f t="shared" si="3"/>
        <v>92000</v>
      </c>
    </row>
    <row r="10" spans="1:26" x14ac:dyDescent="0.25">
      <c r="A10" s="5" t="s">
        <v>21</v>
      </c>
      <c r="B10" s="6"/>
      <c r="C10" s="9">
        <f>'Исходные данные и итоги'!$B$4</f>
        <v>50000</v>
      </c>
      <c r="D10" s="9">
        <f>'Исходные данные и итоги'!$B$4</f>
        <v>50000</v>
      </c>
      <c r="E10" s="9">
        <f>'Исходные данные и итоги'!$B$4</f>
        <v>50000</v>
      </c>
      <c r="F10" s="9">
        <f>'Исходные данные и итоги'!$B$4</f>
        <v>50000</v>
      </c>
      <c r="G10" s="9">
        <f>'Исходные данные и итоги'!$B$4</f>
        <v>50000</v>
      </c>
      <c r="H10" s="9">
        <f>'Исходные данные и итоги'!$B$4</f>
        <v>50000</v>
      </c>
      <c r="I10" s="9">
        <f>'Исходные данные и итоги'!$B$4</f>
        <v>50000</v>
      </c>
      <c r="J10" s="9">
        <f>'Исходные данные и итоги'!$B$4</f>
        <v>50000</v>
      </c>
      <c r="K10" s="9">
        <f>'Исходные данные и итоги'!$B$4</f>
        <v>50000</v>
      </c>
      <c r="L10" s="9">
        <f>'Исходные данные и итоги'!$B$4</f>
        <v>50000</v>
      </c>
      <c r="M10" s="9">
        <f>'Исходные данные и итоги'!$B$4</f>
        <v>50000</v>
      </c>
      <c r="N10" s="9">
        <f>'Исходные данные и итоги'!$B$4</f>
        <v>50000</v>
      </c>
      <c r="O10" s="9">
        <f>'Исходные данные и итоги'!$B$4</f>
        <v>50000</v>
      </c>
      <c r="P10" s="9">
        <f>'Исходные данные и итоги'!$B$4</f>
        <v>50000</v>
      </c>
      <c r="Q10" s="9">
        <f>'Исходные данные и итоги'!$B$4</f>
        <v>50000</v>
      </c>
      <c r="R10" s="9">
        <f>'Исходные данные и итоги'!$B$4</f>
        <v>50000</v>
      </c>
      <c r="S10" s="9">
        <f>'Исходные данные и итоги'!$B$4</f>
        <v>50000</v>
      </c>
      <c r="T10" s="9">
        <f>'Исходные данные и итоги'!$B$4</f>
        <v>50000</v>
      </c>
      <c r="U10" s="9">
        <f>'Исходные данные и итоги'!$B$4</f>
        <v>50000</v>
      </c>
      <c r="V10" s="9">
        <f>'Исходные данные и итоги'!$B$4</f>
        <v>50000</v>
      </c>
      <c r="W10" s="9">
        <f>'Исходные данные и итоги'!$B$4</f>
        <v>50000</v>
      </c>
      <c r="X10" s="9">
        <f>'Исходные данные и итоги'!$B$4</f>
        <v>50000</v>
      </c>
      <c r="Y10" s="9">
        <f>'Исходные данные и итоги'!$B$4</f>
        <v>50000</v>
      </c>
      <c r="Z10" s="9">
        <f>'Исходные данные и итоги'!$B$4</f>
        <v>50000</v>
      </c>
    </row>
    <row r="11" spans="1:26" x14ac:dyDescent="0.25">
      <c r="A11" s="5" t="s">
        <v>25</v>
      </c>
      <c r="B11" s="6"/>
      <c r="C11" s="9">
        <v>24000</v>
      </c>
      <c r="D11" s="9">
        <v>24000</v>
      </c>
      <c r="E11" s="9">
        <v>24000</v>
      </c>
      <c r="F11" s="9">
        <v>24000</v>
      </c>
      <c r="G11" s="9">
        <v>24000</v>
      </c>
      <c r="H11" s="9">
        <v>24000</v>
      </c>
      <c r="I11" s="9">
        <v>24000</v>
      </c>
      <c r="J11" s="9">
        <v>24000</v>
      </c>
      <c r="K11" s="9">
        <v>24000</v>
      </c>
      <c r="L11" s="9">
        <v>24000</v>
      </c>
      <c r="M11" s="9">
        <v>24000</v>
      </c>
      <c r="N11" s="9">
        <v>24000</v>
      </c>
      <c r="O11" s="9">
        <v>24000</v>
      </c>
      <c r="P11" s="9">
        <v>24000</v>
      </c>
      <c r="Q11" s="9">
        <v>24000</v>
      </c>
      <c r="R11" s="9">
        <v>24000</v>
      </c>
      <c r="S11" s="9">
        <v>24000</v>
      </c>
      <c r="T11" s="9">
        <v>24000</v>
      </c>
      <c r="U11" s="9">
        <v>24000</v>
      </c>
      <c r="V11" s="9">
        <v>24000</v>
      </c>
      <c r="W11" s="9">
        <v>24000</v>
      </c>
      <c r="X11" s="9">
        <v>24000</v>
      </c>
      <c r="Y11" s="9">
        <v>24000</v>
      </c>
      <c r="Z11" s="9">
        <v>24000</v>
      </c>
    </row>
    <row r="12" spans="1:26" x14ac:dyDescent="0.25">
      <c r="A12" s="5" t="s">
        <v>22</v>
      </c>
      <c r="B12" s="6"/>
      <c r="C12" s="9">
        <v>5000</v>
      </c>
      <c r="D12" s="9">
        <v>5000</v>
      </c>
      <c r="E12" s="9">
        <v>5000</v>
      </c>
      <c r="F12" s="9">
        <v>5000</v>
      </c>
      <c r="G12" s="9">
        <v>5000</v>
      </c>
      <c r="H12" s="9">
        <v>5000</v>
      </c>
      <c r="I12" s="9">
        <v>5000</v>
      </c>
      <c r="J12" s="9">
        <v>5000</v>
      </c>
      <c r="K12" s="9">
        <v>5000</v>
      </c>
      <c r="L12" s="9">
        <v>5000</v>
      </c>
      <c r="M12" s="9">
        <v>5000</v>
      </c>
      <c r="N12" s="9">
        <v>5000</v>
      </c>
      <c r="O12" s="9">
        <v>5000</v>
      </c>
      <c r="P12" s="9">
        <v>5000</v>
      </c>
      <c r="Q12" s="9">
        <v>5000</v>
      </c>
      <c r="R12" s="9">
        <v>5000</v>
      </c>
      <c r="S12" s="9">
        <v>5000</v>
      </c>
      <c r="T12" s="9">
        <v>5000</v>
      </c>
      <c r="U12" s="9">
        <v>5000</v>
      </c>
      <c r="V12" s="9">
        <v>5000</v>
      </c>
      <c r="W12" s="9">
        <v>5000</v>
      </c>
      <c r="X12" s="9">
        <v>5000</v>
      </c>
      <c r="Y12" s="9">
        <v>5000</v>
      </c>
      <c r="Z12" s="9">
        <v>5000</v>
      </c>
    </row>
    <row r="13" spans="1:26" x14ac:dyDescent="0.25">
      <c r="A13" s="5" t="s">
        <v>26</v>
      </c>
      <c r="B13" s="6"/>
      <c r="C13" s="9">
        <v>2000</v>
      </c>
      <c r="D13" s="9">
        <v>2000</v>
      </c>
      <c r="E13" s="9">
        <v>2000</v>
      </c>
      <c r="F13" s="9">
        <v>2000</v>
      </c>
      <c r="G13" s="9">
        <v>2000</v>
      </c>
      <c r="H13" s="9">
        <v>2000</v>
      </c>
      <c r="I13" s="9">
        <v>2000</v>
      </c>
      <c r="J13" s="9">
        <v>2000</v>
      </c>
      <c r="K13" s="9">
        <v>2000</v>
      </c>
      <c r="L13" s="9">
        <v>2000</v>
      </c>
      <c r="M13" s="9">
        <v>2000</v>
      </c>
      <c r="N13" s="9">
        <v>2000</v>
      </c>
      <c r="O13" s="9">
        <v>2000</v>
      </c>
      <c r="P13" s="9">
        <v>2000</v>
      </c>
      <c r="Q13" s="9">
        <v>2000</v>
      </c>
      <c r="R13" s="9">
        <v>2000</v>
      </c>
      <c r="S13" s="9">
        <v>2000</v>
      </c>
      <c r="T13" s="9">
        <v>2000</v>
      </c>
      <c r="U13" s="9">
        <v>2000</v>
      </c>
      <c r="V13" s="9">
        <v>2000</v>
      </c>
      <c r="W13" s="9">
        <v>2000</v>
      </c>
      <c r="X13" s="9">
        <v>2000</v>
      </c>
      <c r="Y13" s="9">
        <v>2000</v>
      </c>
      <c r="Z13" s="9">
        <v>2000</v>
      </c>
    </row>
    <row r="14" spans="1:26" x14ac:dyDescent="0.25">
      <c r="A14" s="5" t="s">
        <v>24</v>
      </c>
      <c r="B14" s="6"/>
      <c r="C14" s="9">
        <v>5000</v>
      </c>
      <c r="D14" s="9">
        <v>5000</v>
      </c>
      <c r="E14" s="9">
        <v>5000</v>
      </c>
      <c r="F14" s="9">
        <v>5000</v>
      </c>
      <c r="G14" s="9">
        <v>5000</v>
      </c>
      <c r="H14" s="9">
        <v>5000</v>
      </c>
      <c r="I14" s="9">
        <v>5000</v>
      </c>
      <c r="J14" s="9">
        <v>5000</v>
      </c>
      <c r="K14" s="9">
        <v>5000</v>
      </c>
      <c r="L14" s="9">
        <v>5000</v>
      </c>
      <c r="M14" s="9">
        <v>5000</v>
      </c>
      <c r="N14" s="9">
        <v>5000</v>
      </c>
      <c r="O14" s="9">
        <v>5000</v>
      </c>
      <c r="P14" s="9">
        <v>5000</v>
      </c>
      <c r="Q14" s="9">
        <v>5000</v>
      </c>
      <c r="R14" s="9">
        <v>5000</v>
      </c>
      <c r="S14" s="9">
        <v>5000</v>
      </c>
      <c r="T14" s="9">
        <v>5000</v>
      </c>
      <c r="U14" s="9">
        <v>5000</v>
      </c>
      <c r="V14" s="9">
        <v>5000</v>
      </c>
      <c r="W14" s="9">
        <v>5000</v>
      </c>
      <c r="X14" s="9">
        <v>5000</v>
      </c>
      <c r="Y14" s="9">
        <v>5000</v>
      </c>
      <c r="Z14" s="9">
        <v>5000</v>
      </c>
    </row>
    <row r="15" spans="1:26" ht="33" x14ac:dyDescent="0.25">
      <c r="A15" s="5" t="s">
        <v>27</v>
      </c>
      <c r="B15" s="6"/>
      <c r="C15" s="9">
        <v>6000</v>
      </c>
      <c r="D15" s="9">
        <v>6000</v>
      </c>
      <c r="E15" s="9">
        <v>6000</v>
      </c>
      <c r="F15" s="9">
        <v>6000</v>
      </c>
      <c r="G15" s="9">
        <v>6000</v>
      </c>
      <c r="H15" s="9">
        <v>6000</v>
      </c>
      <c r="I15" s="9">
        <v>6000</v>
      </c>
      <c r="J15" s="9">
        <v>6000</v>
      </c>
      <c r="K15" s="9">
        <v>6000</v>
      </c>
      <c r="L15" s="9">
        <v>6000</v>
      </c>
      <c r="M15" s="9">
        <v>6000</v>
      </c>
      <c r="N15" s="9">
        <v>6000</v>
      </c>
      <c r="O15" s="9">
        <v>6000</v>
      </c>
      <c r="P15" s="9">
        <v>6000</v>
      </c>
      <c r="Q15" s="9">
        <v>6000</v>
      </c>
      <c r="R15" s="9">
        <v>6000</v>
      </c>
      <c r="S15" s="9">
        <v>6000</v>
      </c>
      <c r="T15" s="9">
        <v>6000</v>
      </c>
      <c r="U15" s="9">
        <v>6000</v>
      </c>
      <c r="V15" s="9">
        <v>6000</v>
      </c>
      <c r="W15" s="9">
        <v>6000</v>
      </c>
      <c r="X15" s="9">
        <v>6000</v>
      </c>
      <c r="Y15" s="9">
        <v>6000</v>
      </c>
      <c r="Z15" s="9">
        <v>6000</v>
      </c>
    </row>
    <row r="16" spans="1:26" s="1" customFormat="1" x14ac:dyDescent="0.25">
      <c r="A16" s="4" t="s">
        <v>28</v>
      </c>
      <c r="B16" s="4"/>
      <c r="C16" s="15">
        <f>SUM(C18:C27)</f>
        <v>150305</v>
      </c>
      <c r="D16" s="15">
        <f>SUM(D18:D27)</f>
        <v>201565</v>
      </c>
      <c r="E16" s="15">
        <f t="shared" ref="E16:Z16" si="4">SUM(E18:E27)</f>
        <v>243960</v>
      </c>
      <c r="F16" s="15">
        <f t="shared" si="4"/>
        <v>268165</v>
      </c>
      <c r="G16" s="15">
        <f t="shared" si="4"/>
        <v>290825</v>
      </c>
      <c r="H16" s="15">
        <f t="shared" si="4"/>
        <v>317090</v>
      </c>
      <c r="I16" s="15">
        <f t="shared" si="4"/>
        <v>336145</v>
      </c>
      <c r="J16" s="15">
        <f t="shared" si="4"/>
        <v>359835</v>
      </c>
      <c r="K16" s="15">
        <f t="shared" si="4"/>
        <v>379405</v>
      </c>
      <c r="L16" s="15">
        <f t="shared" si="4"/>
        <v>406700</v>
      </c>
      <c r="M16" s="15">
        <f t="shared" si="4"/>
        <v>429875</v>
      </c>
      <c r="N16" s="15">
        <f t="shared" si="4"/>
        <v>447900</v>
      </c>
      <c r="O16" s="15">
        <f t="shared" si="4"/>
        <v>462835</v>
      </c>
      <c r="P16" s="15">
        <f t="shared" si="4"/>
        <v>485495</v>
      </c>
      <c r="Q16" s="15">
        <f t="shared" si="4"/>
        <v>495280</v>
      </c>
      <c r="R16" s="15">
        <f t="shared" si="4"/>
        <v>513305</v>
      </c>
      <c r="S16" s="15">
        <f t="shared" si="4"/>
        <v>530300</v>
      </c>
      <c r="T16" s="15">
        <f t="shared" si="4"/>
        <v>551415</v>
      </c>
      <c r="U16" s="15">
        <f t="shared" si="4"/>
        <v>565320</v>
      </c>
      <c r="V16" s="15">
        <f t="shared" si="4"/>
        <v>565320</v>
      </c>
      <c r="W16" s="15">
        <f t="shared" si="4"/>
        <v>565320</v>
      </c>
      <c r="X16" s="15">
        <f t="shared" si="4"/>
        <v>565320</v>
      </c>
      <c r="Y16" s="15">
        <f t="shared" si="4"/>
        <v>565320</v>
      </c>
      <c r="Z16" s="15">
        <f t="shared" si="4"/>
        <v>565320</v>
      </c>
    </row>
    <row r="17" spans="1:26" x14ac:dyDescent="0.25">
      <c r="A17" s="5" t="s">
        <v>29</v>
      </c>
      <c r="B17" s="1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5" t="s">
        <v>30</v>
      </c>
      <c r="B18" s="11">
        <v>0.4</v>
      </c>
      <c r="C18" s="9">
        <f>C6*$B$18</f>
        <v>63200</v>
      </c>
      <c r="D18" s="9">
        <f t="shared" ref="D18:E18" si="5">D6*$B$18</f>
        <v>85600</v>
      </c>
      <c r="E18" s="9">
        <f t="shared" si="5"/>
        <v>110400</v>
      </c>
      <c r="F18" s="9">
        <f t="shared" ref="F18:Z18" si="6">F6*$B$18</f>
        <v>129200</v>
      </c>
      <c r="G18" s="9">
        <f t="shared" si="6"/>
        <v>146800</v>
      </c>
      <c r="H18" s="9">
        <f t="shared" si="6"/>
        <v>167200</v>
      </c>
      <c r="I18" s="9">
        <f t="shared" si="6"/>
        <v>182000</v>
      </c>
      <c r="J18" s="9">
        <f t="shared" si="6"/>
        <v>200400</v>
      </c>
      <c r="K18" s="9">
        <f t="shared" si="6"/>
        <v>215600</v>
      </c>
      <c r="L18" s="9">
        <f t="shared" si="6"/>
        <v>236800</v>
      </c>
      <c r="M18" s="9">
        <f t="shared" si="6"/>
        <v>254800</v>
      </c>
      <c r="N18" s="9">
        <f t="shared" si="6"/>
        <v>268800</v>
      </c>
      <c r="O18" s="9">
        <f t="shared" si="6"/>
        <v>280400</v>
      </c>
      <c r="P18" s="9">
        <f t="shared" si="6"/>
        <v>298000</v>
      </c>
      <c r="Q18" s="9">
        <f t="shared" si="6"/>
        <v>305600</v>
      </c>
      <c r="R18" s="9">
        <f t="shared" si="6"/>
        <v>319600</v>
      </c>
      <c r="S18" s="9">
        <f t="shared" si="6"/>
        <v>332800</v>
      </c>
      <c r="T18" s="9">
        <f t="shared" si="6"/>
        <v>349200</v>
      </c>
      <c r="U18" s="9">
        <f t="shared" si="6"/>
        <v>360000</v>
      </c>
      <c r="V18" s="9">
        <f t="shared" si="6"/>
        <v>360000</v>
      </c>
      <c r="W18" s="9">
        <f t="shared" si="6"/>
        <v>360000</v>
      </c>
      <c r="X18" s="9">
        <f t="shared" si="6"/>
        <v>360000</v>
      </c>
      <c r="Y18" s="9">
        <f t="shared" si="6"/>
        <v>360000</v>
      </c>
      <c r="Z18" s="9">
        <f t="shared" si="6"/>
        <v>360000</v>
      </c>
    </row>
    <row r="19" spans="1:26" x14ac:dyDescent="0.25">
      <c r="A19" s="5" t="s">
        <v>31</v>
      </c>
      <c r="B19" s="11">
        <v>6.5000000000000002E-2</v>
      </c>
      <c r="C19" s="9">
        <f>C7*$B$19</f>
        <v>2567.5</v>
      </c>
      <c r="D19" s="9">
        <f t="shared" ref="D19:E19" si="7">D7*$B$19</f>
        <v>3477.5</v>
      </c>
      <c r="E19" s="9">
        <f t="shared" si="7"/>
        <v>4485</v>
      </c>
      <c r="F19" s="9">
        <f t="shared" ref="F19:Z19" si="8">F7*$B$19</f>
        <v>4485</v>
      </c>
      <c r="G19" s="9">
        <f t="shared" si="8"/>
        <v>4485</v>
      </c>
      <c r="H19" s="9">
        <f t="shared" si="8"/>
        <v>4485</v>
      </c>
      <c r="I19" s="9">
        <f t="shared" si="8"/>
        <v>4485</v>
      </c>
      <c r="J19" s="9">
        <f t="shared" si="8"/>
        <v>4485</v>
      </c>
      <c r="K19" s="9">
        <f t="shared" si="8"/>
        <v>4485</v>
      </c>
      <c r="L19" s="9">
        <f t="shared" si="8"/>
        <v>4485</v>
      </c>
      <c r="M19" s="9">
        <f t="shared" si="8"/>
        <v>4485</v>
      </c>
      <c r="N19" s="9">
        <f t="shared" si="8"/>
        <v>4485</v>
      </c>
      <c r="O19" s="9">
        <f t="shared" si="8"/>
        <v>4485</v>
      </c>
      <c r="P19" s="9">
        <f t="shared" si="8"/>
        <v>4485</v>
      </c>
      <c r="Q19" s="9">
        <f t="shared" si="8"/>
        <v>4485</v>
      </c>
      <c r="R19" s="9">
        <f t="shared" si="8"/>
        <v>4485</v>
      </c>
      <c r="S19" s="9">
        <f t="shared" si="8"/>
        <v>4485</v>
      </c>
      <c r="T19" s="9">
        <f t="shared" si="8"/>
        <v>4485</v>
      </c>
      <c r="U19" s="9">
        <f t="shared" si="8"/>
        <v>4485</v>
      </c>
      <c r="V19" s="9">
        <f t="shared" si="8"/>
        <v>4485</v>
      </c>
      <c r="W19" s="9">
        <f t="shared" si="8"/>
        <v>4485</v>
      </c>
      <c r="X19" s="9">
        <f t="shared" si="8"/>
        <v>4485</v>
      </c>
      <c r="Y19" s="9">
        <f t="shared" si="8"/>
        <v>4485</v>
      </c>
      <c r="Z19" s="9">
        <f t="shared" si="8"/>
        <v>4485</v>
      </c>
    </row>
    <row r="20" spans="1:26" x14ac:dyDescent="0.25">
      <c r="A20" s="5" t="s">
        <v>42</v>
      </c>
      <c r="B20" s="11">
        <v>0.6</v>
      </c>
      <c r="C20" s="9">
        <f>C7*$B$20</f>
        <v>23700</v>
      </c>
      <c r="D20" s="9">
        <f t="shared" ref="D20:Z20" si="9">D7*$B$20</f>
        <v>32100</v>
      </c>
      <c r="E20" s="9">
        <f t="shared" si="9"/>
        <v>41400</v>
      </c>
      <c r="F20" s="9">
        <f t="shared" si="9"/>
        <v>41400</v>
      </c>
      <c r="G20" s="9">
        <f t="shared" si="9"/>
        <v>41400</v>
      </c>
      <c r="H20" s="9">
        <f t="shared" si="9"/>
        <v>41400</v>
      </c>
      <c r="I20" s="9">
        <f t="shared" si="9"/>
        <v>41400</v>
      </c>
      <c r="J20" s="9">
        <f t="shared" si="9"/>
        <v>41400</v>
      </c>
      <c r="K20" s="9">
        <f t="shared" si="9"/>
        <v>41400</v>
      </c>
      <c r="L20" s="9">
        <f t="shared" si="9"/>
        <v>41400</v>
      </c>
      <c r="M20" s="9">
        <f t="shared" si="9"/>
        <v>41400</v>
      </c>
      <c r="N20" s="9">
        <f t="shared" si="9"/>
        <v>41400</v>
      </c>
      <c r="O20" s="9">
        <f t="shared" si="9"/>
        <v>41400</v>
      </c>
      <c r="P20" s="9">
        <f t="shared" si="9"/>
        <v>41400</v>
      </c>
      <c r="Q20" s="9">
        <f t="shared" si="9"/>
        <v>41400</v>
      </c>
      <c r="R20" s="9">
        <f t="shared" si="9"/>
        <v>41400</v>
      </c>
      <c r="S20" s="9">
        <f t="shared" si="9"/>
        <v>41400</v>
      </c>
      <c r="T20" s="9">
        <f t="shared" si="9"/>
        <v>41400</v>
      </c>
      <c r="U20" s="9">
        <f t="shared" si="9"/>
        <v>41400</v>
      </c>
      <c r="V20" s="9">
        <f t="shared" si="9"/>
        <v>41400</v>
      </c>
      <c r="W20" s="9">
        <f t="shared" si="9"/>
        <v>41400</v>
      </c>
      <c r="X20" s="9">
        <f t="shared" si="9"/>
        <v>41400</v>
      </c>
      <c r="Y20" s="9">
        <f t="shared" si="9"/>
        <v>41400</v>
      </c>
      <c r="Z20" s="9">
        <f t="shared" si="9"/>
        <v>41400</v>
      </c>
    </row>
    <row r="21" spans="1:26" x14ac:dyDescent="0.25">
      <c r="A21" s="5" t="s">
        <v>32</v>
      </c>
      <c r="B21" s="6"/>
      <c r="C21" s="9">
        <v>14000</v>
      </c>
      <c r="D21" s="9">
        <v>14000</v>
      </c>
      <c r="E21" s="9">
        <v>14000</v>
      </c>
      <c r="F21" s="9">
        <v>14000</v>
      </c>
      <c r="G21" s="9">
        <v>14000</v>
      </c>
      <c r="H21" s="9">
        <v>14000</v>
      </c>
      <c r="I21" s="9">
        <v>14000</v>
      </c>
      <c r="J21" s="9">
        <v>14000</v>
      </c>
      <c r="K21" s="9">
        <v>14000</v>
      </c>
      <c r="L21" s="9">
        <v>14000</v>
      </c>
      <c r="M21" s="9">
        <v>14000</v>
      </c>
      <c r="N21" s="9">
        <v>14000</v>
      </c>
      <c r="O21" s="9">
        <v>14000</v>
      </c>
      <c r="P21" s="9">
        <v>14000</v>
      </c>
      <c r="Q21" s="9">
        <v>14000</v>
      </c>
      <c r="R21" s="9">
        <v>14000</v>
      </c>
      <c r="S21" s="9">
        <v>14000</v>
      </c>
      <c r="T21" s="9">
        <v>14000</v>
      </c>
      <c r="U21" s="9">
        <v>14000</v>
      </c>
      <c r="V21" s="9">
        <v>14000</v>
      </c>
      <c r="W21" s="9">
        <v>14000</v>
      </c>
      <c r="X21" s="9">
        <v>14000</v>
      </c>
      <c r="Y21" s="9">
        <v>14000</v>
      </c>
      <c r="Z21" s="9">
        <v>14000</v>
      </c>
    </row>
    <row r="22" spans="1:26" x14ac:dyDescent="0.25">
      <c r="A22" s="5" t="s">
        <v>37</v>
      </c>
      <c r="B22" s="6"/>
      <c r="C22" s="9">
        <v>4000</v>
      </c>
      <c r="D22" s="9">
        <v>4000</v>
      </c>
      <c r="E22" s="9">
        <v>4000</v>
      </c>
      <c r="F22" s="9">
        <v>4000</v>
      </c>
      <c r="G22" s="9">
        <v>4000</v>
      </c>
      <c r="H22" s="9">
        <v>4000</v>
      </c>
      <c r="I22" s="9">
        <v>4000</v>
      </c>
      <c r="J22" s="9">
        <v>4000</v>
      </c>
      <c r="K22" s="9">
        <v>4000</v>
      </c>
      <c r="L22" s="9">
        <v>4000</v>
      </c>
      <c r="M22" s="9">
        <v>4000</v>
      </c>
      <c r="N22" s="9">
        <v>4000</v>
      </c>
      <c r="O22" s="9">
        <v>4000</v>
      </c>
      <c r="P22" s="9">
        <v>4000</v>
      </c>
      <c r="Q22" s="9">
        <v>4000</v>
      </c>
      <c r="R22" s="9">
        <v>4000</v>
      </c>
      <c r="S22" s="9">
        <v>4000</v>
      </c>
      <c r="T22" s="9">
        <v>4000</v>
      </c>
      <c r="U22" s="9">
        <v>4000</v>
      </c>
      <c r="V22" s="9">
        <v>4000</v>
      </c>
      <c r="W22" s="9">
        <v>4000</v>
      </c>
      <c r="X22" s="9">
        <v>4000</v>
      </c>
      <c r="Y22" s="9">
        <v>4000</v>
      </c>
      <c r="Z22" s="9">
        <v>4000</v>
      </c>
    </row>
    <row r="23" spans="1:26" x14ac:dyDescent="0.25">
      <c r="A23" s="5" t="s">
        <v>33</v>
      </c>
      <c r="B23" s="11">
        <v>0.02</v>
      </c>
      <c r="C23" s="9">
        <f>C5*$B$23</f>
        <v>3950</v>
      </c>
      <c r="D23" s="9">
        <f t="shared" ref="D23:E23" si="10">D5*$B$23</f>
        <v>5350</v>
      </c>
      <c r="E23" s="9">
        <f t="shared" si="10"/>
        <v>6900</v>
      </c>
      <c r="F23" s="9">
        <f t="shared" ref="F23:Z23" si="11">F5*$B$23</f>
        <v>7840</v>
      </c>
      <c r="G23" s="9">
        <f t="shared" si="11"/>
        <v>8720</v>
      </c>
      <c r="H23" s="9">
        <f t="shared" si="11"/>
        <v>9740</v>
      </c>
      <c r="I23" s="9">
        <f t="shared" si="11"/>
        <v>10480</v>
      </c>
      <c r="J23" s="9">
        <f t="shared" si="11"/>
        <v>11400</v>
      </c>
      <c r="K23" s="9">
        <f t="shared" si="11"/>
        <v>12160</v>
      </c>
      <c r="L23" s="9">
        <f t="shared" si="11"/>
        <v>13220</v>
      </c>
      <c r="M23" s="9">
        <f t="shared" si="11"/>
        <v>14120</v>
      </c>
      <c r="N23" s="9">
        <f t="shared" si="11"/>
        <v>14820</v>
      </c>
      <c r="O23" s="9">
        <f t="shared" si="11"/>
        <v>15400</v>
      </c>
      <c r="P23" s="9">
        <f t="shared" si="11"/>
        <v>16280</v>
      </c>
      <c r="Q23" s="9">
        <f t="shared" si="11"/>
        <v>16660</v>
      </c>
      <c r="R23" s="9">
        <f t="shared" si="11"/>
        <v>17360</v>
      </c>
      <c r="S23" s="9">
        <f t="shared" si="11"/>
        <v>18020</v>
      </c>
      <c r="T23" s="9">
        <f t="shared" si="11"/>
        <v>18840</v>
      </c>
      <c r="U23" s="9">
        <f t="shared" si="11"/>
        <v>19380</v>
      </c>
      <c r="V23" s="9">
        <f t="shared" si="11"/>
        <v>19380</v>
      </c>
      <c r="W23" s="9">
        <f t="shared" si="11"/>
        <v>19380</v>
      </c>
      <c r="X23" s="9">
        <f t="shared" si="11"/>
        <v>19380</v>
      </c>
      <c r="Y23" s="9">
        <f t="shared" si="11"/>
        <v>19380</v>
      </c>
      <c r="Z23" s="9">
        <f t="shared" si="11"/>
        <v>19380</v>
      </c>
    </row>
    <row r="24" spans="1:26" x14ac:dyDescent="0.25">
      <c r="A24" s="5" t="s">
        <v>34</v>
      </c>
      <c r="B24" s="12">
        <v>0.03</v>
      </c>
      <c r="C24" s="9">
        <f>C5*$B$24</f>
        <v>5925</v>
      </c>
      <c r="D24" s="9">
        <f t="shared" ref="D24:E24" si="12">D5*$B$24</f>
        <v>8025</v>
      </c>
      <c r="E24" s="9">
        <f t="shared" si="12"/>
        <v>10350</v>
      </c>
      <c r="F24" s="9">
        <f t="shared" ref="F24:Z24" si="13">F5*$B$24</f>
        <v>11760</v>
      </c>
      <c r="G24" s="9">
        <f t="shared" si="13"/>
        <v>13080</v>
      </c>
      <c r="H24" s="9">
        <f t="shared" si="13"/>
        <v>14610</v>
      </c>
      <c r="I24" s="9">
        <f t="shared" si="13"/>
        <v>15720</v>
      </c>
      <c r="J24" s="9">
        <f t="shared" si="13"/>
        <v>17100</v>
      </c>
      <c r="K24" s="9">
        <f t="shared" si="13"/>
        <v>18240</v>
      </c>
      <c r="L24" s="9">
        <f t="shared" si="13"/>
        <v>19830</v>
      </c>
      <c r="M24" s="9">
        <f t="shared" si="13"/>
        <v>21180</v>
      </c>
      <c r="N24" s="9">
        <f t="shared" si="13"/>
        <v>22230</v>
      </c>
      <c r="O24" s="9">
        <f t="shared" si="13"/>
        <v>23100</v>
      </c>
      <c r="P24" s="9">
        <f t="shared" si="13"/>
        <v>24420</v>
      </c>
      <c r="Q24" s="9">
        <f t="shared" si="13"/>
        <v>24990</v>
      </c>
      <c r="R24" s="9">
        <f t="shared" si="13"/>
        <v>26040</v>
      </c>
      <c r="S24" s="9">
        <f t="shared" si="13"/>
        <v>27030</v>
      </c>
      <c r="T24" s="9">
        <f t="shared" si="13"/>
        <v>28260</v>
      </c>
      <c r="U24" s="9">
        <f t="shared" si="13"/>
        <v>29070</v>
      </c>
      <c r="V24" s="9">
        <f t="shared" si="13"/>
        <v>29070</v>
      </c>
      <c r="W24" s="9">
        <f t="shared" si="13"/>
        <v>29070</v>
      </c>
      <c r="X24" s="9">
        <f t="shared" si="13"/>
        <v>29070</v>
      </c>
      <c r="Y24" s="9">
        <f t="shared" si="13"/>
        <v>29070</v>
      </c>
      <c r="Z24" s="9">
        <f t="shared" si="13"/>
        <v>29070</v>
      </c>
    </row>
    <row r="25" spans="1:26" x14ac:dyDescent="0.25">
      <c r="A25" s="5" t="s">
        <v>35</v>
      </c>
      <c r="B25" s="12">
        <v>1.4999999999999999E-2</v>
      </c>
      <c r="C25" s="9">
        <f>C5*$B$25</f>
        <v>2962.5</v>
      </c>
      <c r="D25" s="9">
        <f t="shared" ref="D25:E25" si="14">D5*$B$25</f>
        <v>4012.5</v>
      </c>
      <c r="E25" s="9">
        <f t="shared" si="14"/>
        <v>5175</v>
      </c>
      <c r="F25" s="9">
        <f t="shared" ref="F25:Z25" si="15">F5*$B$25</f>
        <v>5880</v>
      </c>
      <c r="G25" s="9">
        <f t="shared" si="15"/>
        <v>6540</v>
      </c>
      <c r="H25" s="9">
        <f t="shared" si="15"/>
        <v>7305</v>
      </c>
      <c r="I25" s="9">
        <f t="shared" si="15"/>
        <v>7860</v>
      </c>
      <c r="J25" s="9">
        <f t="shared" si="15"/>
        <v>8550</v>
      </c>
      <c r="K25" s="9">
        <f t="shared" si="15"/>
        <v>9120</v>
      </c>
      <c r="L25" s="9">
        <f t="shared" si="15"/>
        <v>9915</v>
      </c>
      <c r="M25" s="9">
        <f t="shared" si="15"/>
        <v>10590</v>
      </c>
      <c r="N25" s="9">
        <f t="shared" si="15"/>
        <v>11115</v>
      </c>
      <c r="O25" s="9">
        <f t="shared" si="15"/>
        <v>11550</v>
      </c>
      <c r="P25" s="9">
        <f t="shared" si="15"/>
        <v>12210</v>
      </c>
      <c r="Q25" s="9">
        <f t="shared" si="15"/>
        <v>12495</v>
      </c>
      <c r="R25" s="9">
        <f t="shared" si="15"/>
        <v>13020</v>
      </c>
      <c r="S25" s="9">
        <f t="shared" si="15"/>
        <v>13515</v>
      </c>
      <c r="T25" s="9">
        <f t="shared" si="15"/>
        <v>14130</v>
      </c>
      <c r="U25" s="9">
        <f t="shared" si="15"/>
        <v>14535</v>
      </c>
      <c r="V25" s="9">
        <f t="shared" si="15"/>
        <v>14535</v>
      </c>
      <c r="W25" s="9">
        <f t="shared" si="15"/>
        <v>14535</v>
      </c>
      <c r="X25" s="9">
        <f t="shared" si="15"/>
        <v>14535</v>
      </c>
      <c r="Y25" s="9">
        <f t="shared" si="15"/>
        <v>14535</v>
      </c>
      <c r="Z25" s="9">
        <f t="shared" si="15"/>
        <v>14535</v>
      </c>
    </row>
    <row r="26" spans="1:26" x14ac:dyDescent="0.25">
      <c r="A26" s="5" t="s">
        <v>36</v>
      </c>
      <c r="B26" s="6"/>
      <c r="C26" s="9">
        <v>30000</v>
      </c>
      <c r="D26" s="9">
        <v>30000</v>
      </c>
      <c r="E26" s="9">
        <v>30000</v>
      </c>
      <c r="F26" s="9">
        <v>30000</v>
      </c>
      <c r="G26" s="9">
        <v>30000</v>
      </c>
      <c r="H26" s="9">
        <v>30000</v>
      </c>
      <c r="I26" s="9">
        <v>30000</v>
      </c>
      <c r="J26" s="9">
        <v>30000</v>
      </c>
      <c r="K26" s="9">
        <v>30000</v>
      </c>
      <c r="L26" s="9">
        <v>30000</v>
      </c>
      <c r="M26" s="9">
        <v>30000</v>
      </c>
      <c r="N26" s="9">
        <v>30000</v>
      </c>
      <c r="O26" s="9">
        <v>30000</v>
      </c>
      <c r="P26" s="9">
        <v>30000</v>
      </c>
      <c r="Q26" s="9">
        <v>30000</v>
      </c>
      <c r="R26" s="9">
        <v>30000</v>
      </c>
      <c r="S26" s="9">
        <v>30000</v>
      </c>
      <c r="T26" s="9">
        <v>30000</v>
      </c>
      <c r="U26" s="9">
        <v>30000</v>
      </c>
      <c r="V26" s="9">
        <v>30000</v>
      </c>
      <c r="W26" s="9">
        <v>30000</v>
      </c>
      <c r="X26" s="9">
        <v>30000</v>
      </c>
      <c r="Y26" s="9">
        <v>30000</v>
      </c>
      <c r="Z26" s="9">
        <v>30000</v>
      </c>
    </row>
    <row r="27" spans="1:26" x14ac:dyDescent="0.25">
      <c r="A27" s="5" t="s">
        <v>38</v>
      </c>
      <c r="B27" s="11">
        <v>0.05</v>
      </c>
      <c r="C27" s="9">
        <v>0</v>
      </c>
      <c r="D27" s="9">
        <v>15000</v>
      </c>
      <c r="E27" s="9">
        <f>E5*$B$27</f>
        <v>17250</v>
      </c>
      <c r="F27" s="9">
        <f t="shared" ref="F27:Z27" si="16">F5*$B$27</f>
        <v>19600</v>
      </c>
      <c r="G27" s="9">
        <f t="shared" si="16"/>
        <v>21800</v>
      </c>
      <c r="H27" s="9">
        <f t="shared" si="16"/>
        <v>24350</v>
      </c>
      <c r="I27" s="9">
        <f t="shared" si="16"/>
        <v>26200</v>
      </c>
      <c r="J27" s="9">
        <f t="shared" si="16"/>
        <v>28500</v>
      </c>
      <c r="K27" s="9">
        <f t="shared" si="16"/>
        <v>30400</v>
      </c>
      <c r="L27" s="9">
        <f t="shared" si="16"/>
        <v>33050</v>
      </c>
      <c r="M27" s="9">
        <f t="shared" si="16"/>
        <v>35300</v>
      </c>
      <c r="N27" s="9">
        <f t="shared" si="16"/>
        <v>37050</v>
      </c>
      <c r="O27" s="9">
        <f t="shared" si="16"/>
        <v>38500</v>
      </c>
      <c r="P27" s="9">
        <f t="shared" si="16"/>
        <v>40700</v>
      </c>
      <c r="Q27" s="9">
        <f t="shared" si="16"/>
        <v>41650</v>
      </c>
      <c r="R27" s="9">
        <f t="shared" si="16"/>
        <v>43400</v>
      </c>
      <c r="S27" s="9">
        <f t="shared" si="16"/>
        <v>45050</v>
      </c>
      <c r="T27" s="9">
        <f t="shared" si="16"/>
        <v>47100</v>
      </c>
      <c r="U27" s="9">
        <f t="shared" si="16"/>
        <v>48450</v>
      </c>
      <c r="V27" s="9">
        <f t="shared" si="16"/>
        <v>48450</v>
      </c>
      <c r="W27" s="9">
        <f t="shared" si="16"/>
        <v>48450</v>
      </c>
      <c r="X27" s="9">
        <f t="shared" si="16"/>
        <v>48450</v>
      </c>
      <c r="Y27" s="9">
        <f t="shared" si="16"/>
        <v>48450</v>
      </c>
      <c r="Z27" s="9">
        <f t="shared" si="16"/>
        <v>48450</v>
      </c>
    </row>
    <row r="28" spans="1:26" s="1" customFormat="1" x14ac:dyDescent="0.25">
      <c r="A28" s="14" t="s">
        <v>39</v>
      </c>
      <c r="B28" s="4"/>
      <c r="C28" s="15">
        <f>C5-C9-C16</f>
        <v>-44805</v>
      </c>
      <c r="D28" s="15">
        <f t="shared" ref="D28:Z28" si="17">D5-D9-D16</f>
        <v>-26065</v>
      </c>
      <c r="E28" s="15">
        <f t="shared" si="17"/>
        <v>9040</v>
      </c>
      <c r="F28" s="15">
        <f t="shared" si="17"/>
        <v>31835</v>
      </c>
      <c r="G28" s="15">
        <f t="shared" si="17"/>
        <v>53175</v>
      </c>
      <c r="H28" s="15">
        <f t="shared" si="17"/>
        <v>77910</v>
      </c>
      <c r="I28" s="15">
        <f t="shared" si="17"/>
        <v>95855</v>
      </c>
      <c r="J28" s="15">
        <f t="shared" si="17"/>
        <v>118165</v>
      </c>
      <c r="K28" s="15">
        <f t="shared" si="17"/>
        <v>136595</v>
      </c>
      <c r="L28" s="15">
        <f t="shared" si="17"/>
        <v>162300</v>
      </c>
      <c r="M28" s="15">
        <f t="shared" si="17"/>
        <v>184125</v>
      </c>
      <c r="N28" s="15">
        <f t="shared" si="17"/>
        <v>201100</v>
      </c>
      <c r="O28" s="15">
        <f t="shared" si="17"/>
        <v>215165</v>
      </c>
      <c r="P28" s="15">
        <f t="shared" si="17"/>
        <v>236505</v>
      </c>
      <c r="Q28" s="15">
        <f t="shared" si="17"/>
        <v>245720</v>
      </c>
      <c r="R28" s="15">
        <f t="shared" si="17"/>
        <v>262695</v>
      </c>
      <c r="S28" s="15">
        <f t="shared" si="17"/>
        <v>278700</v>
      </c>
      <c r="T28" s="15">
        <f t="shared" si="17"/>
        <v>298585</v>
      </c>
      <c r="U28" s="15">
        <f t="shared" si="17"/>
        <v>311680</v>
      </c>
      <c r="V28" s="15">
        <f t="shared" si="17"/>
        <v>311680</v>
      </c>
      <c r="W28" s="15">
        <f t="shared" si="17"/>
        <v>311680</v>
      </c>
      <c r="X28" s="15">
        <f t="shared" si="17"/>
        <v>311680</v>
      </c>
      <c r="Y28" s="15">
        <f t="shared" si="17"/>
        <v>311680</v>
      </c>
      <c r="Z28" s="15">
        <f t="shared" si="17"/>
        <v>311680</v>
      </c>
    </row>
    <row r="29" spans="1:26" x14ac:dyDescent="0.25">
      <c r="A29" s="5" t="s">
        <v>5</v>
      </c>
      <c r="B29" s="6"/>
      <c r="C29" s="13">
        <f>C28/C5</f>
        <v>-0.22686075949367088</v>
      </c>
      <c r="D29" s="13">
        <f t="shared" ref="D29:Z29" si="18">D28/D5</f>
        <v>-9.7439252336448595E-2</v>
      </c>
      <c r="E29" s="13">
        <f t="shared" si="18"/>
        <v>2.6202898550724638E-2</v>
      </c>
      <c r="F29" s="13">
        <f t="shared" si="18"/>
        <v>8.1211734693877546E-2</v>
      </c>
      <c r="G29" s="13">
        <f t="shared" si="18"/>
        <v>0.12196100917431192</v>
      </c>
      <c r="H29" s="13">
        <f t="shared" si="18"/>
        <v>0.1599794661190965</v>
      </c>
      <c r="I29" s="13">
        <f t="shared" si="18"/>
        <v>0.18292938931297709</v>
      </c>
      <c r="J29" s="13">
        <f t="shared" si="18"/>
        <v>0.20730701754385966</v>
      </c>
      <c r="K29" s="13">
        <f t="shared" si="18"/>
        <v>0.22466282894736841</v>
      </c>
      <c r="L29" s="13">
        <f t="shared" si="18"/>
        <v>0.24553706505295009</v>
      </c>
      <c r="M29" s="13">
        <f t="shared" si="18"/>
        <v>0.26080028328611898</v>
      </c>
      <c r="N29" s="13">
        <f t="shared" si="18"/>
        <v>0.27139001349527664</v>
      </c>
      <c r="O29" s="13">
        <f t="shared" si="18"/>
        <v>0.27943506493506493</v>
      </c>
      <c r="P29" s="13">
        <f t="shared" si="18"/>
        <v>0.29054668304668307</v>
      </c>
      <c r="Q29" s="13">
        <f t="shared" si="18"/>
        <v>0.29498199279711884</v>
      </c>
      <c r="R29" s="13">
        <f t="shared" si="18"/>
        <v>0.30264400921658985</v>
      </c>
      <c r="S29" s="13">
        <f t="shared" si="18"/>
        <v>0.30932297447280799</v>
      </c>
      <c r="T29" s="13">
        <f t="shared" si="18"/>
        <v>0.31696921443736731</v>
      </c>
      <c r="U29" s="13">
        <f t="shared" si="18"/>
        <v>0.32165118679050569</v>
      </c>
      <c r="V29" s="13">
        <f t="shared" si="18"/>
        <v>0.32165118679050569</v>
      </c>
      <c r="W29" s="13">
        <f t="shared" si="18"/>
        <v>0.32165118679050569</v>
      </c>
      <c r="X29" s="13">
        <f t="shared" si="18"/>
        <v>0.32165118679050569</v>
      </c>
      <c r="Y29" s="13">
        <f t="shared" si="18"/>
        <v>0.32165118679050569</v>
      </c>
      <c r="Z29" s="13">
        <f t="shared" si="18"/>
        <v>0.32165118679050569</v>
      </c>
    </row>
    <row r="30" spans="1:26" hidden="1" x14ac:dyDescent="0.25">
      <c r="A30" s="5"/>
      <c r="B30" s="6"/>
      <c r="C30" s="18">
        <f>C29*100</f>
        <v>-22.686075949367087</v>
      </c>
      <c r="D30" s="18">
        <f t="shared" ref="D30:Z30" si="19">D29*100</f>
        <v>-9.743925233644859</v>
      </c>
      <c r="E30" s="18">
        <f t="shared" si="19"/>
        <v>2.620289855072464</v>
      </c>
      <c r="F30" s="18">
        <f t="shared" si="19"/>
        <v>8.1211734693877542</v>
      </c>
      <c r="G30" s="18">
        <f t="shared" si="19"/>
        <v>12.196100917431192</v>
      </c>
      <c r="H30" s="18">
        <f t="shared" si="19"/>
        <v>15.997946611909649</v>
      </c>
      <c r="I30" s="18">
        <f t="shared" si="19"/>
        <v>18.292938931297709</v>
      </c>
      <c r="J30" s="18">
        <f t="shared" si="19"/>
        <v>20.730701754385965</v>
      </c>
      <c r="K30" s="18">
        <f t="shared" si="19"/>
        <v>22.466282894736842</v>
      </c>
      <c r="L30" s="18">
        <f t="shared" si="19"/>
        <v>24.553706505295008</v>
      </c>
      <c r="M30" s="18">
        <f t="shared" si="19"/>
        <v>26.080028328611899</v>
      </c>
      <c r="N30" s="18">
        <f t="shared" si="19"/>
        <v>27.139001349527664</v>
      </c>
      <c r="O30" s="18">
        <f t="shared" si="19"/>
        <v>27.943506493506494</v>
      </c>
      <c r="P30" s="18">
        <f t="shared" si="19"/>
        <v>29.054668304668308</v>
      </c>
      <c r="Q30" s="18">
        <f t="shared" si="19"/>
        <v>29.498199279711883</v>
      </c>
      <c r="R30" s="18">
        <f t="shared" si="19"/>
        <v>30.264400921658986</v>
      </c>
      <c r="S30" s="18">
        <f t="shared" si="19"/>
        <v>30.932297447280799</v>
      </c>
      <c r="T30" s="18">
        <f t="shared" si="19"/>
        <v>31.696921443736731</v>
      </c>
      <c r="U30" s="18">
        <f t="shared" si="19"/>
        <v>32.165118679050572</v>
      </c>
      <c r="V30" s="18">
        <f t="shared" si="19"/>
        <v>32.165118679050572</v>
      </c>
      <c r="W30" s="18">
        <f t="shared" si="19"/>
        <v>32.165118679050572</v>
      </c>
      <c r="X30" s="18">
        <f t="shared" si="19"/>
        <v>32.165118679050572</v>
      </c>
      <c r="Y30" s="18">
        <f t="shared" si="19"/>
        <v>32.165118679050572</v>
      </c>
      <c r="Z30" s="18">
        <f t="shared" si="19"/>
        <v>32.165118679050572</v>
      </c>
    </row>
    <row r="31" spans="1:26" x14ac:dyDescent="0.25">
      <c r="A31" s="5" t="s">
        <v>6</v>
      </c>
      <c r="B31" s="6"/>
      <c r="C31" s="9">
        <f>C28</f>
        <v>-44805</v>
      </c>
      <c r="D31" s="9">
        <f>C31+D28</f>
        <v>-70870</v>
      </c>
      <c r="E31" s="9">
        <f>D31+E28</f>
        <v>-61830</v>
      </c>
      <c r="F31" s="9">
        <f t="shared" ref="F31:Z31" si="20">E31+F28</f>
        <v>-29995</v>
      </c>
      <c r="G31" s="9">
        <f t="shared" si="20"/>
        <v>23180</v>
      </c>
      <c r="H31" s="9">
        <f t="shared" si="20"/>
        <v>101090</v>
      </c>
      <c r="I31" s="9">
        <f t="shared" si="20"/>
        <v>196945</v>
      </c>
      <c r="J31" s="9">
        <f t="shared" si="20"/>
        <v>315110</v>
      </c>
      <c r="K31" s="9">
        <f t="shared" si="20"/>
        <v>451705</v>
      </c>
      <c r="L31" s="9">
        <f t="shared" si="20"/>
        <v>614005</v>
      </c>
      <c r="M31" s="9">
        <f t="shared" si="20"/>
        <v>798130</v>
      </c>
      <c r="N31" s="9">
        <f t="shared" si="20"/>
        <v>999230</v>
      </c>
      <c r="O31" s="9">
        <f t="shared" si="20"/>
        <v>1214395</v>
      </c>
      <c r="P31" s="9">
        <f t="shared" si="20"/>
        <v>1450900</v>
      </c>
      <c r="Q31" s="9">
        <f t="shared" si="20"/>
        <v>1696620</v>
      </c>
      <c r="R31" s="9">
        <f t="shared" si="20"/>
        <v>1959315</v>
      </c>
      <c r="S31" s="9">
        <f t="shared" si="20"/>
        <v>2238015</v>
      </c>
      <c r="T31" s="9">
        <f t="shared" si="20"/>
        <v>2536600</v>
      </c>
      <c r="U31" s="9">
        <f t="shared" si="20"/>
        <v>2848280</v>
      </c>
      <c r="V31" s="9">
        <f t="shared" si="20"/>
        <v>3159960</v>
      </c>
      <c r="W31" s="9">
        <f t="shared" si="20"/>
        <v>3471640</v>
      </c>
      <c r="X31" s="9">
        <f t="shared" si="20"/>
        <v>3783320</v>
      </c>
      <c r="Y31" s="9">
        <f t="shared" si="20"/>
        <v>4095000</v>
      </c>
      <c r="Z31" s="9">
        <f t="shared" si="20"/>
        <v>4406680</v>
      </c>
    </row>
    <row r="32" spans="1:26" x14ac:dyDescent="0.25">
      <c r="A32" s="5" t="s">
        <v>41</v>
      </c>
      <c r="B32" s="6"/>
      <c r="C32" s="9">
        <f>-'Исходные данные и итоги'!$B$5+'Расчет окупаемости'!C31</f>
        <v>-1244805</v>
      </c>
      <c r="D32" s="9">
        <f>-'Исходные данные и итоги'!$B$5+'Расчет окупаемости'!D31</f>
        <v>-1270870</v>
      </c>
      <c r="E32" s="9">
        <f>-'Исходные данные и итоги'!$B$5+'Расчет окупаемости'!E31</f>
        <v>-1261830</v>
      </c>
      <c r="F32" s="9">
        <f>-'Исходные данные и итоги'!$B$5+'Расчет окупаемости'!F31</f>
        <v>-1229995</v>
      </c>
      <c r="G32" s="9">
        <f>-'Исходные данные и итоги'!$B$5+'Расчет окупаемости'!G31</f>
        <v>-1176820</v>
      </c>
      <c r="H32" s="9">
        <f>-'Исходные данные и итоги'!$B$5+'Расчет окупаемости'!H31</f>
        <v>-1098910</v>
      </c>
      <c r="I32" s="9">
        <f>-'Исходные данные и итоги'!$B$5+'Расчет окупаемости'!I31</f>
        <v>-1003055</v>
      </c>
      <c r="J32" s="9">
        <f>-'Исходные данные и итоги'!$B$5+'Расчет окупаемости'!J31</f>
        <v>-884890</v>
      </c>
      <c r="K32" s="9">
        <f>-'Исходные данные и итоги'!$B$5+'Расчет окупаемости'!K31</f>
        <v>-748295</v>
      </c>
      <c r="L32" s="9">
        <f>-'Исходные данные и итоги'!$B$5+'Расчет окупаемости'!L31</f>
        <v>-585995</v>
      </c>
      <c r="M32" s="9">
        <f>-'Исходные данные и итоги'!$B$5+'Расчет окупаемости'!M31</f>
        <v>-401870</v>
      </c>
      <c r="N32" s="9">
        <f>-'Исходные данные и итоги'!$B$5+'Расчет окупаемости'!N31</f>
        <v>-200770</v>
      </c>
      <c r="O32" s="9">
        <f>-'Исходные данные и итоги'!$B$5+'Расчет окупаемости'!O31</f>
        <v>14395</v>
      </c>
      <c r="P32" s="9">
        <f>-'Исходные данные и итоги'!$B$5+'Расчет окупаемости'!P31</f>
        <v>250900</v>
      </c>
      <c r="Q32" s="9">
        <f>-'Исходные данные и итоги'!$B$5+'Расчет окупаемости'!Q31</f>
        <v>496620</v>
      </c>
      <c r="R32" s="9">
        <f>-'Исходные данные и итоги'!$B$5+'Расчет окупаемости'!R31</f>
        <v>759315</v>
      </c>
      <c r="S32" s="9">
        <f>-'Исходные данные и итоги'!$B$5+'Расчет окупаемости'!S31</f>
        <v>1038015</v>
      </c>
      <c r="T32" s="9">
        <f>-'Исходные данные и итоги'!$B$5+'Расчет окупаемости'!T31</f>
        <v>1336600</v>
      </c>
      <c r="U32" s="9">
        <f>-'Исходные данные и итоги'!$B$5+'Расчет окупаемости'!U31</f>
        <v>1648280</v>
      </c>
      <c r="V32" s="9">
        <f>-'Исходные данные и итоги'!$B$5+'Расчет окупаемости'!V31</f>
        <v>1959960</v>
      </c>
      <c r="W32" s="9">
        <f>-'Исходные данные и итоги'!$B$5+'Расчет окупаемости'!W31</f>
        <v>2271640</v>
      </c>
      <c r="X32" s="9">
        <f>-'Исходные данные и итоги'!$B$5+'Расчет окупаемости'!X31</f>
        <v>2583320</v>
      </c>
      <c r="Y32" s="9">
        <f>-'Исходные данные и итоги'!$B$5+'Расчет окупаемости'!Y31</f>
        <v>2895000</v>
      </c>
      <c r="Z32" s="9">
        <f>-'Исходные данные и итоги'!$B$5+'Расчет окупаемости'!Z31</f>
        <v>3206680</v>
      </c>
    </row>
    <row r="33" spans="1:26" x14ac:dyDescent="0.25">
      <c r="A33" s="3"/>
      <c r="C33" s="17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x14ac:dyDescent="0.25">
      <c r="A34" s="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x14ac:dyDescent="0.2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x14ac:dyDescent="0.25">
      <c r="A36" s="1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x14ac:dyDescent="0.25">
      <c r="A37" s="1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x14ac:dyDescent="0.2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x14ac:dyDescent="0.2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x14ac:dyDescent="0.2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x14ac:dyDescent="0.2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x14ac:dyDescent="0.2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x14ac:dyDescent="0.2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x14ac:dyDescent="0.2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x14ac:dyDescent="0.2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x14ac:dyDescent="0.25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x14ac:dyDescent="0.25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3:26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3:26" x14ac:dyDescent="0.25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3:26" x14ac:dyDescent="0.2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3:26" x14ac:dyDescent="0.2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3:26" x14ac:dyDescent="0.2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3:26" x14ac:dyDescent="0.2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3:26" x14ac:dyDescent="0.2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3:26" x14ac:dyDescent="0.2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3:26" x14ac:dyDescent="0.2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3:26" x14ac:dyDescent="0.2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3:26" x14ac:dyDescent="0.2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3:26" x14ac:dyDescent="0.2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3:26" x14ac:dyDescent="0.2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3:26" x14ac:dyDescent="0.2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3:26" x14ac:dyDescent="0.2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3:26" x14ac:dyDescent="0.25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3:26" x14ac:dyDescent="0.25"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3:26" x14ac:dyDescent="0.25"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Исходные данные и итоги</vt:lpstr>
      <vt:lpstr>Расчет окупаемости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ISalimzyanov</dc:creator>
  <cp:lastModifiedBy>ISalimzyanov</cp:lastModifiedBy>
  <dcterms:created xsi:type="dcterms:W3CDTF">2017-04-01T15:48:01Z</dcterms:created>
  <dcterms:modified xsi:type="dcterms:W3CDTF">2017-04-01T17:57:06Z</dcterms:modified>
</cp:coreProperties>
</file>