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takov\Desktop\"/>
    </mc:Choice>
  </mc:AlternateContent>
  <bookViews>
    <workbookView xWindow="0" yWindow="120" windowWidth="11280" windowHeight="3615" tabRatio="761"/>
  </bookViews>
  <sheets>
    <sheet name="Инвестирование" sheetId="5" r:id="rId1"/>
    <sheet name="Оплата труда" sheetId="11" r:id="rId2"/>
    <sheet name="Продвижение" sheetId="12" r:id="rId3"/>
    <sheet name="Прочие расходы" sheetId="13" r:id="rId4"/>
    <sheet name="Доходы франчайзи" sheetId="20" r:id="rId5"/>
    <sheet name="Денежный поток " sheetId="9" r:id="rId6"/>
    <sheet name="точка безубыточности" sheetId="26" r:id="rId7"/>
  </sheets>
  <externalReferences>
    <externalReference r:id="rId8"/>
  </externalReferences>
  <definedNames>
    <definedName name="cmndBase" localSheetId="4">#REF!</definedName>
    <definedName name="cmndBase">#REF!</definedName>
    <definedName name="cmndDayMonthTo" localSheetId="4">#REF!</definedName>
    <definedName name="cmndDayMonthTo">#REF!</definedName>
    <definedName name="cmndDays" localSheetId="4">#REF!</definedName>
    <definedName name="cmndDays">#REF!</definedName>
    <definedName name="cmndDocNum" localSheetId="4">#REF!</definedName>
    <definedName name="cmndDocNum">#REF!</definedName>
    <definedName name="cmndDocSer" localSheetId="4">#REF!</definedName>
    <definedName name="cmndDocSer">#REF!</definedName>
    <definedName name="cmndFIO" localSheetId="4">#REF!</definedName>
    <definedName name="cmndFIO">#REF!</definedName>
    <definedName name="cmndOrdDay" localSheetId="4">#REF!</definedName>
    <definedName name="cmndOrdDay">#REF!</definedName>
    <definedName name="cmndOrdMonth" localSheetId="4">#REF!</definedName>
    <definedName name="cmndOrdMonth">#REF!</definedName>
    <definedName name="cmndOrdNum" localSheetId="4">#REF!</definedName>
    <definedName name="cmndOrdNum">#REF!</definedName>
    <definedName name="cmndOrdYear" localSheetId="4">#REF!</definedName>
    <definedName name="cmndOrdYear">#REF!</definedName>
    <definedName name="cmndPoint" localSheetId="4">#REF!</definedName>
    <definedName name="cmndPoint">#REF!</definedName>
    <definedName name="cmndPoint1" localSheetId="4">#REF!</definedName>
    <definedName name="cmndPoint1">#REF!</definedName>
    <definedName name="cmndPos" localSheetId="4">#REF!</definedName>
    <definedName name="cmndPos">#REF!</definedName>
    <definedName name="cmndYearTo" localSheetId="4">#REF!</definedName>
    <definedName name="cmndYearTo">#REF!</definedName>
    <definedName name="cntAddition" localSheetId="4">#REF!</definedName>
    <definedName name="cntAddition">#REF!</definedName>
    <definedName name="cntDay" localSheetId="4">#REF!</definedName>
    <definedName name="cntDay">#REF!</definedName>
    <definedName name="cntMonth" localSheetId="4">#REF!</definedName>
    <definedName name="cntMonth">#REF!</definedName>
    <definedName name="cntName" localSheetId="4">#REF!</definedName>
    <definedName name="cntName">#REF!</definedName>
    <definedName name="cntNumber" localSheetId="4">#REF!</definedName>
    <definedName name="cntNumber">#REF!</definedName>
    <definedName name="cntPayer" localSheetId="4">#REF!</definedName>
    <definedName name="cntPayer">#REF!</definedName>
    <definedName name="cntPayer1" localSheetId="4">#REF!</definedName>
    <definedName name="cntPayer1">#REF!</definedName>
    <definedName name="cntPayerAddr1" localSheetId="4">#REF!</definedName>
    <definedName name="cntPayerAddr1">#REF!</definedName>
    <definedName name="cntPayerAddr2" localSheetId="4">#REF!</definedName>
    <definedName name="cntPayerAddr2">#REF!</definedName>
    <definedName name="cntPayerBank1" localSheetId="4">#REF!</definedName>
    <definedName name="cntPayerBank1">#REF!</definedName>
    <definedName name="cntPayerBank2" localSheetId="4">#REF!</definedName>
    <definedName name="cntPayerBank2">#REF!</definedName>
    <definedName name="cntPayerBank3" localSheetId="4">#REF!</definedName>
    <definedName name="cntPayerBank3">#REF!</definedName>
    <definedName name="cntPayerCount" localSheetId="4">#REF!</definedName>
    <definedName name="cntPayerCount">#REF!</definedName>
    <definedName name="cntPayerCountCor" localSheetId="4">#REF!</definedName>
    <definedName name="cntPayerCountCor">#REF!</definedName>
    <definedName name="cntPriceC" localSheetId="4">#REF!</definedName>
    <definedName name="cntPriceC">#REF!</definedName>
    <definedName name="cntPriceR" localSheetId="4">#REF!</definedName>
    <definedName name="cntPriceR">#REF!</definedName>
    <definedName name="cntQnt" localSheetId="4">#REF!</definedName>
    <definedName name="cntQnt">#REF!</definedName>
    <definedName name="cntSumC" localSheetId="4">#REF!</definedName>
    <definedName name="cntSumC">#REF!</definedName>
    <definedName name="cntSumR" localSheetId="4">#REF!</definedName>
    <definedName name="cntSumR">#REF!</definedName>
    <definedName name="cntSuppAddr1" localSheetId="4">#REF!</definedName>
    <definedName name="cntSuppAddr1">#REF!</definedName>
    <definedName name="cntSuppAddr2" localSheetId="4">#REF!</definedName>
    <definedName name="cntSuppAddr2">#REF!</definedName>
    <definedName name="cntSuppBank" localSheetId="4">#REF!</definedName>
    <definedName name="cntSuppBank">#REF!</definedName>
    <definedName name="cntSuppCount" localSheetId="4">#REF!</definedName>
    <definedName name="cntSuppCount">#REF!</definedName>
    <definedName name="cntSuppCountCor" localSheetId="4">#REF!</definedName>
    <definedName name="cntSuppCountCor">#REF!</definedName>
    <definedName name="cntSupplier" localSheetId="4">#REF!</definedName>
    <definedName name="cntSupplier">#REF!</definedName>
    <definedName name="cntSuppMFO1" localSheetId="4">#REF!</definedName>
    <definedName name="cntSuppMFO1">#REF!</definedName>
    <definedName name="cntSuppMFO2" localSheetId="4">#REF!</definedName>
    <definedName name="cntSuppMFO2">#REF!</definedName>
    <definedName name="cntSuppTlf" localSheetId="4">#REF!</definedName>
    <definedName name="cntSuppTlf">#REF!</definedName>
    <definedName name="cntUnit" localSheetId="4">#REF!</definedName>
    <definedName name="cntUnit">#REF!</definedName>
    <definedName name="cntYear" localSheetId="4">#REF!</definedName>
    <definedName name="cntYear">#REF!</definedName>
    <definedName name="Coeff3">[1]SENSITIVITY!$C$14</definedName>
    <definedName name="Coeff4">[1]SENSITIVITY!$C$16</definedName>
    <definedName name="dvrCustomer" localSheetId="4">#REF!</definedName>
    <definedName name="dvrCustomer">#REF!</definedName>
    <definedName name="dvrDay" localSheetId="4">#REF!</definedName>
    <definedName name="dvrDay">#REF!</definedName>
    <definedName name="dvrDocDay" localSheetId="4">#REF!</definedName>
    <definedName name="dvrDocDay">#REF!</definedName>
    <definedName name="dvrDocIss" localSheetId="4">#REF!</definedName>
    <definedName name="dvrDocIss">#REF!</definedName>
    <definedName name="dvrDocMonth" localSheetId="4">#REF!</definedName>
    <definedName name="dvrDocMonth">#REF!</definedName>
    <definedName name="dvrDocNum" localSheetId="4">#REF!</definedName>
    <definedName name="dvrDocNum">#REF!</definedName>
    <definedName name="dvrDocSer" localSheetId="4">#REF!</definedName>
    <definedName name="dvrDocSer">#REF!</definedName>
    <definedName name="dvrDocYear" localSheetId="4">#REF!</definedName>
    <definedName name="dvrDocYear">#REF!</definedName>
    <definedName name="dvrMonth" localSheetId="4">#REF!</definedName>
    <definedName name="dvrMonth">#REF!</definedName>
    <definedName name="dvrName" localSheetId="4">#REF!</definedName>
    <definedName name="dvrName">#REF!</definedName>
    <definedName name="dvrNo" localSheetId="4">#REF!</definedName>
    <definedName name="dvrNo">#REF!</definedName>
    <definedName name="dvrNumber" localSheetId="4">#REF!</definedName>
    <definedName name="dvrNumber">#REF!</definedName>
    <definedName name="dvrOrder" localSheetId="4">#REF!</definedName>
    <definedName name="dvrOrder">#REF!</definedName>
    <definedName name="dvrPayer" localSheetId="4">#REF!</definedName>
    <definedName name="dvrPayer">#REF!</definedName>
    <definedName name="dvrPayerBank1" localSheetId="4">#REF!</definedName>
    <definedName name="dvrPayerBank1">#REF!</definedName>
    <definedName name="dvrPayerBank2" localSheetId="4">#REF!</definedName>
    <definedName name="dvrPayerBank2">#REF!</definedName>
    <definedName name="dvrPayerCount" localSheetId="4">#REF!</definedName>
    <definedName name="dvrPayerCount">#REF!</definedName>
    <definedName name="dvrQnt" localSheetId="4">#REF!</definedName>
    <definedName name="dvrQnt">#REF!</definedName>
    <definedName name="dvrReceiver" localSheetId="4">#REF!</definedName>
    <definedName name="dvrReceiver">#REF!</definedName>
    <definedName name="dvrSupplier" localSheetId="4">#REF!</definedName>
    <definedName name="dvrSupplier">#REF!</definedName>
    <definedName name="dvrUnit" localSheetId="4">#REF!</definedName>
    <definedName name="dvrUnit">#REF!</definedName>
    <definedName name="dvrValidDay" localSheetId="4">#REF!</definedName>
    <definedName name="dvrValidDay">#REF!</definedName>
    <definedName name="dvrValidMonth" localSheetId="4">#REF!</definedName>
    <definedName name="dvrValidMonth">#REF!</definedName>
    <definedName name="dvrValidYear" localSheetId="4">#REF!</definedName>
    <definedName name="dvrValidYear">#REF!</definedName>
    <definedName name="dvrYear" localSheetId="4">#REF!</definedName>
    <definedName name="dvrYear">#REF!</definedName>
    <definedName name="elkAddr1" localSheetId="4">#REF!</definedName>
    <definedName name="elkAddr1">#REF!</definedName>
    <definedName name="elkAddr2" localSheetId="4">#REF!</definedName>
    <definedName name="elkAddr2">#REF!</definedName>
    <definedName name="elkCount" localSheetId="4">#REF!</definedName>
    <definedName name="elkCount">#REF!</definedName>
    <definedName name="elkCountFrom" localSheetId="4">#REF!</definedName>
    <definedName name="elkCountFrom">#REF!</definedName>
    <definedName name="elkCountTo" localSheetId="4">#REF!</definedName>
    <definedName name="elkCountTo">#REF!</definedName>
    <definedName name="elkDateFrom" localSheetId="4">#REF!</definedName>
    <definedName name="elkDateFrom">#REF!</definedName>
    <definedName name="elkDateTo" localSheetId="4">#REF!</definedName>
    <definedName name="elkDateTo">#REF!</definedName>
    <definedName name="elkDiscount" localSheetId="4">#REF!</definedName>
    <definedName name="elkDiscount">#REF!</definedName>
    <definedName name="elkKAddr1" localSheetId="4">#REF!</definedName>
    <definedName name="elkKAddr1">#REF!</definedName>
    <definedName name="elkKAddr2" localSheetId="4">#REF!</definedName>
    <definedName name="elkKAddr2">#REF!</definedName>
    <definedName name="elkKCount" localSheetId="4">#REF!</definedName>
    <definedName name="elkKCount">#REF!</definedName>
    <definedName name="elkKCountFrom" localSheetId="4">#REF!</definedName>
    <definedName name="elkKCountFrom">#REF!</definedName>
    <definedName name="elkKCountTo" localSheetId="4">#REF!</definedName>
    <definedName name="elkKCountTo">#REF!</definedName>
    <definedName name="elkKDateFrom" localSheetId="4">#REF!</definedName>
    <definedName name="elkKDateFrom">#REF!</definedName>
    <definedName name="elkKDateTo" localSheetId="4">#REF!</definedName>
    <definedName name="elkKDateTo">#REF!</definedName>
    <definedName name="elkKDiscount" localSheetId="4">#REF!</definedName>
    <definedName name="elkKDiscount">#REF!</definedName>
    <definedName name="elkKNumber" localSheetId="4">#REF!</definedName>
    <definedName name="elkKNumber">#REF!</definedName>
    <definedName name="elkKSumC" localSheetId="4">#REF!</definedName>
    <definedName name="elkKSumC">#REF!</definedName>
    <definedName name="elkKSumR" localSheetId="4">#REF!</definedName>
    <definedName name="elkKSumR">#REF!</definedName>
    <definedName name="elkKTarif" localSheetId="4">#REF!</definedName>
    <definedName name="elkKTarif">#REF!</definedName>
    <definedName name="elkNumber" localSheetId="4">#REF!</definedName>
    <definedName name="elkNumber">#REF!</definedName>
    <definedName name="elkSumC" localSheetId="4">#REF!</definedName>
    <definedName name="elkSumC">#REF!</definedName>
    <definedName name="elkSumR" localSheetId="4">#REF!</definedName>
    <definedName name="elkSumR">#REF!</definedName>
    <definedName name="elkTarif" localSheetId="4">#REF!</definedName>
    <definedName name="elkTarif">#REF!</definedName>
    <definedName name="K" localSheetId="4">#REF!</definedName>
    <definedName name="K">#REF!</definedName>
    <definedName name="Language" localSheetId="4">#REF!</definedName>
    <definedName name="Language">#REF!</definedName>
    <definedName name="nakDay" localSheetId="4">#REF!</definedName>
    <definedName name="nakDay">#REF!</definedName>
    <definedName name="nakFrom" localSheetId="4">#REF!</definedName>
    <definedName name="nakFrom">#REF!</definedName>
    <definedName name="nakMonth" localSheetId="4">#REF!</definedName>
    <definedName name="nakMonth">#REF!</definedName>
    <definedName name="nakName" localSheetId="4">#REF!</definedName>
    <definedName name="nakName">#REF!</definedName>
    <definedName name="nakNo" localSheetId="4">#REF!</definedName>
    <definedName name="nakNo">#REF!</definedName>
    <definedName name="nakNumber" localSheetId="4">#REF!</definedName>
    <definedName name="nakNumber">#REF!</definedName>
    <definedName name="nakPriceC" localSheetId="4">#REF!</definedName>
    <definedName name="nakPriceC">#REF!</definedName>
    <definedName name="nakPriceR" localSheetId="4">#REF!</definedName>
    <definedName name="nakPriceR">#REF!</definedName>
    <definedName name="nakQnt" localSheetId="4">#REF!</definedName>
    <definedName name="nakQnt">#REF!</definedName>
    <definedName name="nakSumC" localSheetId="4">#REF!</definedName>
    <definedName name="nakSumC">#REF!</definedName>
    <definedName name="nakSumR" localSheetId="4">#REF!</definedName>
    <definedName name="nakSumR">#REF!</definedName>
    <definedName name="nakTo" localSheetId="4">#REF!</definedName>
    <definedName name="nakTo">#REF!</definedName>
    <definedName name="nakYear" localSheetId="4">#REF!</definedName>
    <definedName name="nakYear">#REF!</definedName>
    <definedName name="Name" localSheetId="4">#REF!</definedName>
    <definedName name="Name">#REF!</definedName>
    <definedName name="pmnCCode1" localSheetId="4">#REF!</definedName>
    <definedName name="pmnCCode1">#REF!</definedName>
    <definedName name="pmnCCode2" localSheetId="4">#REF!</definedName>
    <definedName name="pmnCCode2">#REF!</definedName>
    <definedName name="pmnDay" localSheetId="4">#REF!</definedName>
    <definedName name="pmnDay">#REF!</definedName>
    <definedName name="pmnDCode1" localSheetId="4">#REF!</definedName>
    <definedName name="pmnDCode1">#REF!</definedName>
    <definedName name="pmnDCode2" localSheetId="4">#REF!</definedName>
    <definedName name="pmnDCode2">#REF!</definedName>
    <definedName name="pmnDirection" localSheetId="4">#REF!</definedName>
    <definedName name="pmnDirection">#REF!</definedName>
    <definedName name="pmnMonth" localSheetId="4">#REF!</definedName>
    <definedName name="pmnMonth">#REF!</definedName>
    <definedName name="pmnNumber" localSheetId="4">#REF!</definedName>
    <definedName name="pmnNumber">#REF!</definedName>
    <definedName name="pmnOper" localSheetId="4">#REF!</definedName>
    <definedName name="pmnOper">#REF!</definedName>
    <definedName name="pmnPayer" localSheetId="4">#REF!</definedName>
    <definedName name="pmnPayer">#REF!</definedName>
    <definedName name="pmnPayer1" localSheetId="4">#REF!</definedName>
    <definedName name="pmnPayer1">#REF!</definedName>
    <definedName name="pmnPayerBank1" localSheetId="4">#REF!</definedName>
    <definedName name="pmnPayerBank1">#REF!</definedName>
    <definedName name="pmnPayerBank2" localSheetId="4">#REF!</definedName>
    <definedName name="pmnPayerBank2">#REF!</definedName>
    <definedName name="pmnPayerBank3" localSheetId="4">#REF!</definedName>
    <definedName name="pmnPayerBank3">#REF!</definedName>
    <definedName name="pmnPayerCode" localSheetId="4">#REF!</definedName>
    <definedName name="pmnPayerCode">#REF!</definedName>
    <definedName name="pmnPayerCount1" localSheetId="4">#REF!</definedName>
    <definedName name="pmnPayerCount1">#REF!</definedName>
    <definedName name="pmnPayerCount2" localSheetId="4">#REF!</definedName>
    <definedName name="pmnPayerCount2">#REF!</definedName>
    <definedName name="pmnPayerCount3" localSheetId="4">#REF!</definedName>
    <definedName name="pmnPayerCount3">#REF!</definedName>
    <definedName name="pmnRecBank1" localSheetId="4">#REF!</definedName>
    <definedName name="pmnRecBank1">#REF!</definedName>
    <definedName name="pmnRecBank2" localSheetId="4">#REF!</definedName>
    <definedName name="pmnRecBank2">#REF!</definedName>
    <definedName name="pmnRecBank3" localSheetId="4">#REF!</definedName>
    <definedName name="pmnRecBank3">#REF!</definedName>
    <definedName name="pmnRecCode" localSheetId="4">#REF!</definedName>
    <definedName name="pmnRecCode">#REF!</definedName>
    <definedName name="pmnRecCount1" localSheetId="4">#REF!</definedName>
    <definedName name="pmnRecCount1">#REF!</definedName>
    <definedName name="pmnRecCount2" localSheetId="4">#REF!</definedName>
    <definedName name="pmnRecCount2">#REF!</definedName>
    <definedName name="pmnRecCount3" localSheetId="4">#REF!</definedName>
    <definedName name="pmnRecCount3">#REF!</definedName>
    <definedName name="pmnReceiver" localSheetId="4">#REF!</definedName>
    <definedName name="pmnReceiver">#REF!</definedName>
    <definedName name="pmnReceiver1" localSheetId="4">#REF!</definedName>
    <definedName name="pmnReceiver1">#REF!</definedName>
    <definedName name="pmnSum1" localSheetId="4">#REF!</definedName>
    <definedName name="pmnSum1">#REF!</definedName>
    <definedName name="pmnSum2" localSheetId="4">#REF!</definedName>
    <definedName name="pmnSum2">#REF!</definedName>
    <definedName name="pmnWNalog" localSheetId="4">#REF!</definedName>
    <definedName name="pmnWNalog">#REF!</definedName>
    <definedName name="pmnWSum1" localSheetId="4">#REF!</definedName>
    <definedName name="pmnWSum1">#REF!</definedName>
    <definedName name="pmnWSum2" localSheetId="4">#REF!</definedName>
    <definedName name="pmnWSum2">#REF!</definedName>
    <definedName name="pmnWSum3" localSheetId="4">#REF!</definedName>
    <definedName name="pmnWSum3">#REF!</definedName>
    <definedName name="pmnYear" localSheetId="4">#REF!</definedName>
    <definedName name="pmnYear">#REF!</definedName>
    <definedName name="priApplication1" localSheetId="4">#REF!</definedName>
    <definedName name="priApplication1">#REF!</definedName>
    <definedName name="priApplication2" localSheetId="4">#REF!</definedName>
    <definedName name="priApplication2">#REF!</definedName>
    <definedName name="priDate1" localSheetId="4">#REF!</definedName>
    <definedName name="priDate1">#REF!</definedName>
    <definedName name="priDate2" localSheetId="4">#REF!</definedName>
    <definedName name="priDate2">#REF!</definedName>
    <definedName name="priKDay" localSheetId="4">#REF!</definedName>
    <definedName name="priKDay">#REF!</definedName>
    <definedName name="priKMonth" localSheetId="4">#REF!</definedName>
    <definedName name="priKMonth">#REF!</definedName>
    <definedName name="priKNumber" localSheetId="4">#REF!</definedName>
    <definedName name="priKNumber">#REF!</definedName>
    <definedName name="priKOrgn" localSheetId="4">#REF!</definedName>
    <definedName name="priKOrgn">#REF!</definedName>
    <definedName name="priKPayer1" localSheetId="4">#REF!</definedName>
    <definedName name="priKPayer1">#REF!</definedName>
    <definedName name="priKPayer2" localSheetId="4">#REF!</definedName>
    <definedName name="priKPayer2">#REF!</definedName>
    <definedName name="priKPayer3" localSheetId="4">#REF!</definedName>
    <definedName name="priKPayer3">#REF!</definedName>
    <definedName name="priKSubject1" localSheetId="4">#REF!</definedName>
    <definedName name="priKSubject1">#REF!</definedName>
    <definedName name="priKSubject2" localSheetId="4">#REF!</definedName>
    <definedName name="priKSubject2">#REF!</definedName>
    <definedName name="priKSubject3" localSheetId="4">#REF!</definedName>
    <definedName name="priKSubject3">#REF!</definedName>
    <definedName name="priKWSum1" localSheetId="4">#REF!</definedName>
    <definedName name="priKWSum1">#REF!</definedName>
    <definedName name="priKWSum2" localSheetId="4">#REF!</definedName>
    <definedName name="priKWSum2">#REF!</definedName>
    <definedName name="priKWSum3" localSheetId="4">#REF!</definedName>
    <definedName name="priKWSum3">#REF!</definedName>
    <definedName name="priKWSum4" localSheetId="4">#REF!</definedName>
    <definedName name="priKWSum4">#REF!</definedName>
    <definedName name="priKWSum5" localSheetId="4">#REF!</definedName>
    <definedName name="priKWSum5">#REF!</definedName>
    <definedName name="priKWSumC" localSheetId="4">#REF!</definedName>
    <definedName name="priKWSumC">#REF!</definedName>
    <definedName name="priKYear" localSheetId="4">#REF!</definedName>
    <definedName name="priKYear">#REF!</definedName>
    <definedName name="priNumber" localSheetId="4">#REF!</definedName>
    <definedName name="priNumber">#REF!</definedName>
    <definedName name="priOrgn" localSheetId="4">#REF!</definedName>
    <definedName name="priOrgn">#REF!</definedName>
    <definedName name="priPayer" localSheetId="4">#REF!</definedName>
    <definedName name="priPayer">#REF!</definedName>
    <definedName name="priSubject1" localSheetId="4">#REF!</definedName>
    <definedName name="priSubject1">#REF!</definedName>
    <definedName name="priSubject2" localSheetId="4">#REF!</definedName>
    <definedName name="priSubject2">#REF!</definedName>
    <definedName name="priSum" localSheetId="4">#REF!</definedName>
    <definedName name="priSum">#REF!</definedName>
    <definedName name="priWSum1" localSheetId="4">#REF!</definedName>
    <definedName name="priWSum1">#REF!</definedName>
    <definedName name="priWSum2" localSheetId="4">#REF!</definedName>
    <definedName name="priWSum2">#REF!</definedName>
    <definedName name="priWSumC" localSheetId="4">#REF!</definedName>
    <definedName name="priWSumC">#REF!</definedName>
    <definedName name="rasApplication1" localSheetId="4">#REF!</definedName>
    <definedName name="rasApplication1">#REF!</definedName>
    <definedName name="rasApplication2" localSheetId="4">#REF!</definedName>
    <definedName name="rasApplication2">#REF!</definedName>
    <definedName name="rasDate1" localSheetId="4">#REF!</definedName>
    <definedName name="rasDate1">#REF!</definedName>
    <definedName name="rasDate2" localSheetId="4">#REF!</definedName>
    <definedName name="rasDate2">#REF!</definedName>
    <definedName name="rasDoc1" localSheetId="4">#REF!</definedName>
    <definedName name="rasDoc1">#REF!</definedName>
    <definedName name="rasDoc2" localSheetId="4">#REF!</definedName>
    <definedName name="rasDoc2">#REF!</definedName>
    <definedName name="rasNumber" localSheetId="4">#REF!</definedName>
    <definedName name="rasNumber">#REF!</definedName>
    <definedName name="rasOrgn" localSheetId="4">#REF!</definedName>
    <definedName name="rasOrgn">#REF!</definedName>
    <definedName name="rasRecDay" localSheetId="4">#REF!</definedName>
    <definedName name="rasRecDay">#REF!</definedName>
    <definedName name="rasReceiver" localSheetId="4">#REF!</definedName>
    <definedName name="rasReceiver">#REF!</definedName>
    <definedName name="rasRecMonth" localSheetId="4">#REF!</definedName>
    <definedName name="rasRecMonth">#REF!</definedName>
    <definedName name="rasRecYear" localSheetId="4">#REF!</definedName>
    <definedName name="rasRecYear">#REF!</definedName>
    <definedName name="rasSubject1" localSheetId="4">#REF!</definedName>
    <definedName name="rasSubject1">#REF!</definedName>
    <definedName name="rasSubject2" localSheetId="4">#REF!</definedName>
    <definedName name="rasSubject2">#REF!</definedName>
    <definedName name="rasSum" localSheetId="4">#REF!</definedName>
    <definedName name="rasSum">#REF!</definedName>
    <definedName name="rasWRecSum1" localSheetId="4">#REF!</definedName>
    <definedName name="rasWRecSum1">#REF!</definedName>
    <definedName name="rasWRecSum2" localSheetId="4">#REF!</definedName>
    <definedName name="rasWRecSum2">#REF!</definedName>
    <definedName name="rasWRecSumC" localSheetId="4">#REF!</definedName>
    <definedName name="rasWRecSumC">#REF!</definedName>
    <definedName name="rasWSum1" localSheetId="4">#REF!</definedName>
    <definedName name="rasWSum1">#REF!</definedName>
    <definedName name="rasWSum2" localSheetId="4">#REF!</definedName>
    <definedName name="rasWSum2">#REF!</definedName>
    <definedName name="rasWSumC" localSheetId="4">#REF!</definedName>
    <definedName name="rasWSumC">#REF!</definedName>
    <definedName name="tlfAprt" localSheetId="4">#REF!</definedName>
    <definedName name="tlfAprt">#REF!</definedName>
    <definedName name="tlfBank" localSheetId="4">#REF!</definedName>
    <definedName name="tlfBank">#REF!</definedName>
    <definedName name="tlfCorp" localSheetId="4">#REF!</definedName>
    <definedName name="tlfCorp">#REF!</definedName>
    <definedName name="tlfCount" localSheetId="4">#REF!</definedName>
    <definedName name="tlfCount">#REF!</definedName>
    <definedName name="tlfFIO" localSheetId="4">#REF!</definedName>
    <definedName name="tlfFIO">#REF!</definedName>
    <definedName name="tlfHouse" localSheetId="4">#REF!</definedName>
    <definedName name="tlfHouse">#REF!</definedName>
    <definedName name="tlfKAprt" localSheetId="4">#REF!</definedName>
    <definedName name="tlfKAprt">#REF!</definedName>
    <definedName name="tlfKBank" localSheetId="4">#REF!</definedName>
    <definedName name="tlfKBank">#REF!</definedName>
    <definedName name="tlfKCorp" localSheetId="4">#REF!</definedName>
    <definedName name="tlfKCorp">#REF!</definedName>
    <definedName name="tlfKCount" localSheetId="4">#REF!</definedName>
    <definedName name="tlfKCount">#REF!</definedName>
    <definedName name="tlfKFio" localSheetId="4">#REF!</definedName>
    <definedName name="tlfKFio">#REF!</definedName>
    <definedName name="tlfKHouse" localSheetId="4">#REF!</definedName>
    <definedName name="tlfKHouse">#REF!</definedName>
    <definedName name="tlfKMonth" localSheetId="4">#REF!</definedName>
    <definedName name="tlfKMonth">#REF!</definedName>
    <definedName name="tlfKStreet" localSheetId="4">#REF!</definedName>
    <definedName name="tlfKStreet">#REF!</definedName>
    <definedName name="tlfKSum" localSheetId="4">#REF!</definedName>
    <definedName name="tlfKSum">#REF!</definedName>
    <definedName name="tlfKTarif" localSheetId="4">#REF!</definedName>
    <definedName name="tlfKTarif">#REF!</definedName>
    <definedName name="tlfKTlfNum" localSheetId="4">#REF!</definedName>
    <definedName name="tlfKTlfNum">#REF!</definedName>
    <definedName name="tlfKTotal" localSheetId="4">#REF!</definedName>
    <definedName name="tlfKTotal">#REF!</definedName>
    <definedName name="tlfKYear" localSheetId="4">#REF!</definedName>
    <definedName name="tlfKYear">#REF!</definedName>
    <definedName name="tlfMonth" localSheetId="4">#REF!</definedName>
    <definedName name="tlfMonth">#REF!</definedName>
    <definedName name="tlfStreet" localSheetId="4">#REF!</definedName>
    <definedName name="tlfStreet">#REF!</definedName>
    <definedName name="tlfSum" localSheetId="4">#REF!</definedName>
    <definedName name="tlfSum">#REF!</definedName>
    <definedName name="tlfTarif" localSheetId="4">#REF!</definedName>
    <definedName name="tlfTarif">#REF!</definedName>
    <definedName name="tlfTlfNum" localSheetId="4">#REF!</definedName>
    <definedName name="tlfTlfNum">#REF!</definedName>
    <definedName name="tlfTotal" localSheetId="4">#REF!</definedName>
    <definedName name="tlfTotal">#REF!</definedName>
    <definedName name="tlfYear" localSheetId="4">#REF!</definedName>
    <definedName name="tlfYear">#REF!</definedName>
    <definedName name="Unit" localSheetId="4">#REF!</definedName>
    <definedName name="Unit">#REF!</definedName>
    <definedName name="курс" localSheetId="4">#REF!</definedName>
    <definedName name="курс">#REF!</definedName>
    <definedName name="курс1" localSheetId="4">#REF!</definedName>
    <definedName name="курс1">#REF!</definedName>
  </definedNames>
  <calcPr calcId="152511"/>
</workbook>
</file>

<file path=xl/calcChain.xml><?xml version="1.0" encoding="utf-8"?>
<calcChain xmlns="http://schemas.openxmlformats.org/spreadsheetml/2006/main">
  <c r="C8" i="20" l="1"/>
  <c r="D8" i="20"/>
  <c r="E8" i="20"/>
  <c r="BA11" i="13" l="1"/>
  <c r="AZ11" i="13"/>
  <c r="AY11" i="13"/>
  <c r="AX11" i="13"/>
  <c r="AW11" i="13"/>
  <c r="AV11" i="13"/>
  <c r="AU11" i="13"/>
  <c r="AT11" i="13"/>
  <c r="AS11" i="13"/>
  <c r="AR11" i="13"/>
  <c r="AQ11" i="13"/>
  <c r="BA10" i="13"/>
  <c r="AZ10" i="13"/>
  <c r="AY10" i="13"/>
  <c r="AX10" i="13"/>
  <c r="AW10" i="13"/>
  <c r="AV10" i="13"/>
  <c r="AU10" i="13"/>
  <c r="AT10" i="13"/>
  <c r="AS10" i="13"/>
  <c r="AR10" i="13"/>
  <c r="AQ10" i="13"/>
  <c r="BA9" i="13"/>
  <c r="AZ9" i="13"/>
  <c r="AY9" i="13"/>
  <c r="AX9" i="13"/>
  <c r="AW9" i="13"/>
  <c r="AV9" i="13"/>
  <c r="AU9" i="13"/>
  <c r="AT9" i="13"/>
  <c r="AS9" i="13"/>
  <c r="AR9" i="13"/>
  <c r="AQ9" i="13"/>
  <c r="AP11" i="13"/>
  <c r="AP10" i="13"/>
  <c r="AP9" i="13"/>
  <c r="AN11" i="13"/>
  <c r="AM11" i="13"/>
  <c r="AL11" i="13"/>
  <c r="AK11" i="13"/>
  <c r="AJ11" i="13"/>
  <c r="AI11" i="13"/>
  <c r="AH11" i="13"/>
  <c r="AG11" i="13"/>
  <c r="AF11" i="13"/>
  <c r="AE11" i="13"/>
  <c r="AD11" i="13"/>
  <c r="AN10" i="13"/>
  <c r="AM10" i="13"/>
  <c r="AL10" i="13"/>
  <c r="AK10" i="13"/>
  <c r="AJ10" i="13"/>
  <c r="AI10" i="13"/>
  <c r="AH10" i="13"/>
  <c r="AG10" i="13"/>
  <c r="AF10" i="13"/>
  <c r="AE10" i="13"/>
  <c r="AD10" i="13"/>
  <c r="AN9" i="13"/>
  <c r="AM9" i="13"/>
  <c r="AL9" i="13"/>
  <c r="AK9" i="13"/>
  <c r="AJ9" i="13"/>
  <c r="AI9" i="13"/>
  <c r="AH9" i="13"/>
  <c r="AG9" i="13"/>
  <c r="AF9" i="13"/>
  <c r="AE9" i="13"/>
  <c r="AD9" i="13"/>
  <c r="AC11" i="13"/>
  <c r="AC10" i="13"/>
  <c r="AC9" i="13"/>
  <c r="Q9" i="13"/>
  <c r="R9" i="13"/>
  <c r="S9" i="13"/>
  <c r="T9" i="13"/>
  <c r="U9" i="13"/>
  <c r="V9" i="13"/>
  <c r="W9" i="13"/>
  <c r="X9" i="13"/>
  <c r="Y9" i="13"/>
  <c r="Z9" i="13"/>
  <c r="AA9" i="13"/>
  <c r="Q10" i="13"/>
  <c r="R10" i="13"/>
  <c r="S10" i="13"/>
  <c r="T10" i="13"/>
  <c r="U10" i="13"/>
  <c r="V10" i="13"/>
  <c r="W10" i="13"/>
  <c r="X10" i="13"/>
  <c r="Y10" i="13"/>
  <c r="Z10" i="13"/>
  <c r="AA10" i="13"/>
  <c r="Q11" i="13"/>
  <c r="R11" i="13"/>
  <c r="S11" i="13"/>
  <c r="T11" i="13"/>
  <c r="U11" i="13"/>
  <c r="V11" i="13"/>
  <c r="W11" i="13"/>
  <c r="X11" i="13"/>
  <c r="Y11" i="13"/>
  <c r="Z11" i="13"/>
  <c r="AA11" i="13"/>
  <c r="P11" i="13"/>
  <c r="P10" i="13"/>
  <c r="P9" i="13"/>
  <c r="C53" i="5" l="1"/>
  <c r="G16" i="26" l="1"/>
  <c r="E7" i="26"/>
  <c r="B14" i="26"/>
  <c r="B13" i="26"/>
  <c r="B12" i="26"/>
  <c r="B11" i="26"/>
  <c r="B10" i="26"/>
  <c r="B9" i="26"/>
  <c r="B8" i="26"/>
  <c r="B7" i="26"/>
  <c r="B6" i="26"/>
  <c r="B4" i="26"/>
  <c r="E8" i="11"/>
  <c r="E7" i="11"/>
  <c r="BB16" i="13"/>
  <c r="BB15" i="13"/>
  <c r="BB14" i="13"/>
  <c r="BB12" i="13"/>
  <c r="BB8" i="13"/>
  <c r="BB7" i="13"/>
  <c r="BB6" i="13"/>
  <c r="BB5" i="13"/>
  <c r="BB4" i="13"/>
  <c r="BB3" i="13"/>
  <c r="AO16" i="13"/>
  <c r="AO15" i="13"/>
  <c r="AO14" i="13"/>
  <c r="AO12" i="13"/>
  <c r="AO8" i="13"/>
  <c r="AO7" i="13"/>
  <c r="AO6" i="13"/>
  <c r="AO5" i="13"/>
  <c r="AO4" i="13"/>
  <c r="AO3" i="13"/>
  <c r="AB16" i="13"/>
  <c r="AB15" i="13"/>
  <c r="AB14" i="13"/>
  <c r="AB12" i="13"/>
  <c r="AB8" i="13"/>
  <c r="AB7" i="13"/>
  <c r="AB6" i="13"/>
  <c r="AB5" i="13"/>
  <c r="AB4" i="13"/>
  <c r="AB3" i="13"/>
  <c r="BC9" i="12"/>
  <c r="BC8" i="12"/>
  <c r="BC7" i="12"/>
  <c r="AP9" i="12"/>
  <c r="AP8" i="12"/>
  <c r="AP7" i="12"/>
  <c r="Q7" i="12"/>
  <c r="R7" i="12"/>
  <c r="S7" i="12"/>
  <c r="T7" i="12"/>
  <c r="U7" i="12"/>
  <c r="V7" i="12"/>
  <c r="W7" i="12"/>
  <c r="X7" i="12"/>
  <c r="Y7" i="12"/>
  <c r="Z7" i="12"/>
  <c r="AA7" i="12"/>
  <c r="AB7" i="12"/>
  <c r="AC8" i="12"/>
  <c r="AC7" i="12"/>
  <c r="P8" i="12"/>
  <c r="P7" i="12"/>
  <c r="P9" i="12"/>
  <c r="G6" i="26" l="1"/>
  <c r="G9" i="26" s="1"/>
  <c r="G13" i="26" s="1"/>
  <c r="B25" i="26"/>
  <c r="B21" i="26"/>
  <c r="B23" i="26"/>
  <c r="B19" i="26"/>
  <c r="B24" i="26"/>
  <c r="B20" i="26"/>
  <c r="G7" i="26"/>
  <c r="C31" i="5"/>
  <c r="C30" i="5"/>
  <c r="G8" i="26" l="1"/>
  <c r="G10" i="26"/>
  <c r="G14" i="26" s="1"/>
  <c r="G15" i="26" s="1"/>
  <c r="H15" i="20"/>
  <c r="C11" i="13" s="1"/>
  <c r="G18" i="26" l="1"/>
  <c r="G11" i="26"/>
  <c r="B22" i="26" s="1"/>
  <c r="B26" i="26" s="1"/>
  <c r="BB7" i="12" l="1"/>
  <c r="BA7" i="12"/>
  <c r="AZ7" i="12"/>
  <c r="AY7" i="12"/>
  <c r="AX7" i="12"/>
  <c r="AW7" i="12"/>
  <c r="AV7" i="12"/>
  <c r="AU7" i="12"/>
  <c r="AT7" i="12"/>
  <c r="AS7" i="12"/>
  <c r="AR7" i="12"/>
  <c r="AQ7" i="12"/>
  <c r="AO7" i="12"/>
  <c r="AN7" i="12"/>
  <c r="AM7" i="12"/>
  <c r="AL7" i="12"/>
  <c r="AK7" i="12"/>
  <c r="AJ7" i="12"/>
  <c r="AI7" i="12"/>
  <c r="AH7" i="12"/>
  <c r="AG7" i="12"/>
  <c r="AF7" i="12"/>
  <c r="AE7" i="12"/>
  <c r="AD7" i="12"/>
  <c r="O7" i="12"/>
  <c r="F7" i="12"/>
  <c r="G7" i="12"/>
  <c r="H7" i="12"/>
  <c r="I7" i="12"/>
  <c r="J7" i="12"/>
  <c r="K7" i="12"/>
  <c r="L7" i="12"/>
  <c r="M7" i="12"/>
  <c r="N7" i="12"/>
  <c r="E7" i="12"/>
  <c r="D7" i="12"/>
  <c r="AC9" i="12" l="1"/>
  <c r="BC15" i="20" l="1"/>
  <c r="AT15" i="20"/>
  <c r="I15" i="20" l="1"/>
  <c r="D11" i="13" s="1"/>
  <c r="J15" i="20"/>
  <c r="E11" i="13" s="1"/>
  <c r="K15" i="20"/>
  <c r="F11" i="13" s="1"/>
  <c r="L15" i="20"/>
  <c r="G11" i="13" s="1"/>
  <c r="M15" i="20"/>
  <c r="H11" i="13" s="1"/>
  <c r="N15" i="20"/>
  <c r="I11" i="13" s="1"/>
  <c r="O15" i="20"/>
  <c r="J11" i="13" s="1"/>
  <c r="P15" i="20"/>
  <c r="K11" i="13" s="1"/>
  <c r="Q15" i="20"/>
  <c r="L11" i="13" s="1"/>
  <c r="R15" i="20"/>
  <c r="M11" i="13" s="1"/>
  <c r="S15" i="20"/>
  <c r="N11" i="13" s="1"/>
  <c r="O11" i="13" l="1"/>
  <c r="S7" i="20"/>
  <c r="S10" i="20" s="1"/>
  <c r="S12" i="20" s="1"/>
  <c r="K7" i="20"/>
  <c r="K10" i="20" s="1"/>
  <c r="K12" i="20" s="1"/>
  <c r="R7" i="20"/>
  <c r="R10" i="20" s="1"/>
  <c r="R12" i="20" s="1"/>
  <c r="N7" i="20"/>
  <c r="N10" i="20" s="1"/>
  <c r="N12" i="20" s="1"/>
  <c r="J7" i="20"/>
  <c r="J10" i="20" s="1"/>
  <c r="J12" i="20" s="1"/>
  <c r="Q7" i="20"/>
  <c r="Q10" i="20" s="1"/>
  <c r="Q12" i="20" s="1"/>
  <c r="M7" i="20"/>
  <c r="M10" i="20" s="1"/>
  <c r="M12" i="20" s="1"/>
  <c r="I7" i="20"/>
  <c r="I10" i="20" s="1"/>
  <c r="I12" i="20" s="1"/>
  <c r="P7" i="20"/>
  <c r="P10" i="20" s="1"/>
  <c r="P12" i="20" s="1"/>
  <c r="L7" i="20"/>
  <c r="L10" i="20" s="1"/>
  <c r="L12" i="20" s="1"/>
  <c r="H7" i="20"/>
  <c r="H10" i="20" s="1"/>
  <c r="H12" i="20" s="1"/>
  <c r="O7" i="20"/>
  <c r="O10" i="20" l="1"/>
  <c r="O12" i="20" s="1"/>
  <c r="F17" i="9" l="1"/>
  <c r="G17" i="9"/>
  <c r="H17" i="9"/>
  <c r="I17" i="9"/>
  <c r="J17" i="9"/>
  <c r="K17" i="9"/>
  <c r="L17" i="9"/>
  <c r="M17" i="9"/>
  <c r="N17" i="9"/>
  <c r="O17" i="9"/>
  <c r="P17" i="9"/>
  <c r="E17" i="9"/>
  <c r="F14" i="9"/>
  <c r="G14" i="9"/>
  <c r="H14" i="9"/>
  <c r="I14" i="9"/>
  <c r="J14" i="9"/>
  <c r="K14" i="9"/>
  <c r="L14" i="9"/>
  <c r="M14" i="9"/>
  <c r="N14" i="9"/>
  <c r="O14" i="9"/>
  <c r="P14" i="9"/>
  <c r="E14" i="9"/>
  <c r="F4" i="9"/>
  <c r="G4" i="9"/>
  <c r="H4" i="9"/>
  <c r="I4" i="9"/>
  <c r="J4" i="9"/>
  <c r="K4" i="9"/>
  <c r="L4" i="9"/>
  <c r="M4" i="9"/>
  <c r="N4" i="9"/>
  <c r="O4" i="9"/>
  <c r="P4" i="9"/>
  <c r="E4" i="9"/>
  <c r="D9" i="13"/>
  <c r="E9" i="13"/>
  <c r="F9" i="13"/>
  <c r="G9" i="13"/>
  <c r="H9" i="13"/>
  <c r="I9" i="13"/>
  <c r="J9" i="13"/>
  <c r="K9" i="13"/>
  <c r="L9" i="13"/>
  <c r="M9" i="13"/>
  <c r="N9" i="13"/>
  <c r="D10" i="13"/>
  <c r="E10" i="13"/>
  <c r="F10" i="13"/>
  <c r="G10" i="13"/>
  <c r="H10" i="13"/>
  <c r="I10" i="13"/>
  <c r="J10" i="13"/>
  <c r="K10" i="13"/>
  <c r="L10" i="13"/>
  <c r="M10" i="13"/>
  <c r="N10" i="13"/>
  <c r="C10" i="13"/>
  <c r="C9" i="13"/>
  <c r="E5" i="12"/>
  <c r="F5" i="12"/>
  <c r="G5" i="12"/>
  <c r="H5" i="12"/>
  <c r="I5" i="12"/>
  <c r="J5" i="12"/>
  <c r="K5" i="12"/>
  <c r="L5" i="12"/>
  <c r="M5" i="12"/>
  <c r="N5" i="12"/>
  <c r="O5" i="12"/>
  <c r="D5" i="12"/>
  <c r="E4" i="12"/>
  <c r="F4" i="12"/>
  <c r="G4" i="12"/>
  <c r="H4" i="12"/>
  <c r="I4" i="12"/>
  <c r="J4" i="12"/>
  <c r="K4" i="12"/>
  <c r="L4" i="12"/>
  <c r="M4" i="12"/>
  <c r="N4" i="12"/>
  <c r="O4" i="12"/>
  <c r="D4" i="12"/>
  <c r="B8" i="20"/>
  <c r="AQ15" i="20"/>
  <c r="AP15" i="20"/>
  <c r="AO15" i="20"/>
  <c r="AN15" i="20"/>
  <c r="AM15" i="20"/>
  <c r="AL15" i="20"/>
  <c r="AK15" i="20"/>
  <c r="AJ15" i="20"/>
  <c r="AI15" i="20"/>
  <c r="AH15" i="20"/>
  <c r="AG15" i="20"/>
  <c r="AF15" i="20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AR15" i="20"/>
  <c r="P4" i="12" l="1"/>
  <c r="O9" i="13"/>
  <c r="O10" i="13"/>
  <c r="AQ5" i="12"/>
  <c r="AH5" i="12"/>
  <c r="AF5" i="12"/>
  <c r="AF7" i="20"/>
  <c r="AF10" i="20" s="1"/>
  <c r="AC14" i="9" s="1"/>
  <c r="AN7" i="20"/>
  <c r="AK4" i="9" s="1"/>
  <c r="AL7" i="20"/>
  <c r="AL10" i="20" s="1"/>
  <c r="AI14" i="9" s="1"/>
  <c r="AM7" i="20"/>
  <c r="AM10" i="20" s="1"/>
  <c r="AJ14" i="9" s="1"/>
  <c r="AQ7" i="20"/>
  <c r="AN4" i="9" s="1"/>
  <c r="Z7" i="20"/>
  <c r="W4" i="9" s="1"/>
  <c r="W7" i="20"/>
  <c r="S5" i="12"/>
  <c r="R8" i="20"/>
  <c r="M8" i="20"/>
  <c r="H8" i="20"/>
  <c r="H11" i="20" s="1"/>
  <c r="N8" i="20"/>
  <c r="I8" i="20"/>
  <c r="S8" i="20"/>
  <c r="J8" i="20"/>
  <c r="P8" i="20"/>
  <c r="O8" i="20"/>
  <c r="K8" i="20"/>
  <c r="Q8" i="20"/>
  <c r="L8" i="20"/>
  <c r="AD8" i="20"/>
  <c r="AA5" i="9" s="1"/>
  <c r="Q5" i="12"/>
  <c r="Y5" i="12"/>
  <c r="AM4" i="12"/>
  <c r="AI4" i="12"/>
  <c r="AE4" i="12"/>
  <c r="R4" i="12"/>
  <c r="Z5" i="12"/>
  <c r="Z4" i="12"/>
  <c r="V5" i="12"/>
  <c r="V4" i="12"/>
  <c r="R5" i="12"/>
  <c r="U5" i="12"/>
  <c r="AR7" i="20"/>
  <c r="AQ4" i="12"/>
  <c r="AN5" i="12"/>
  <c r="AD4" i="12"/>
  <c r="AD5" i="12"/>
  <c r="AO5" i="12"/>
  <c r="AK5" i="12"/>
  <c r="AG5" i="12"/>
  <c r="AN4" i="12"/>
  <c r="AJ4" i="12"/>
  <c r="AF4" i="12"/>
  <c r="AI4" i="9"/>
  <c r="AJ5" i="12"/>
  <c r="AM5" i="12"/>
  <c r="AI5" i="12"/>
  <c r="AE5" i="12"/>
  <c r="AL4" i="12"/>
  <c r="AH4" i="12"/>
  <c r="AL5" i="12"/>
  <c r="AO4" i="12"/>
  <c r="AK4" i="12"/>
  <c r="AG4" i="12"/>
  <c r="W4" i="12"/>
  <c r="Q4" i="12"/>
  <c r="Y4" i="12"/>
  <c r="U4" i="12"/>
  <c r="AB5" i="12"/>
  <c r="X5" i="12"/>
  <c r="T5" i="12"/>
  <c r="AA4" i="12"/>
  <c r="S4" i="12"/>
  <c r="AB4" i="12"/>
  <c r="X4" i="12"/>
  <c r="T4" i="12"/>
  <c r="AA5" i="12"/>
  <c r="W5" i="12"/>
  <c r="AE8" i="20"/>
  <c r="AE7" i="20"/>
  <c r="AB4" i="9" s="1"/>
  <c r="AM8" i="20"/>
  <c r="T8" i="20"/>
  <c r="Q5" i="9" s="1"/>
  <c r="AA8" i="20"/>
  <c r="X5" i="9" s="1"/>
  <c r="X8" i="20"/>
  <c r="AB7" i="20"/>
  <c r="Y4" i="9" s="1"/>
  <c r="AB8" i="20"/>
  <c r="AS15" i="20"/>
  <c r="AW15" i="20"/>
  <c r="BA15" i="20"/>
  <c r="X7" i="20"/>
  <c r="U4" i="9" s="1"/>
  <c r="AX15" i="20"/>
  <c r="AP8" i="20"/>
  <c r="Z8" i="20"/>
  <c r="AZ15" i="20"/>
  <c r="AJ7" i="20"/>
  <c r="AJ8" i="20"/>
  <c r="AH8" i="20"/>
  <c r="AE5" i="9" s="1"/>
  <c r="AI8" i="20"/>
  <c r="AA7" i="20"/>
  <c r="AP7" i="20"/>
  <c r="W8" i="20"/>
  <c r="AV15" i="20"/>
  <c r="AR8" i="20"/>
  <c r="V8" i="20"/>
  <c r="S5" i="9" s="1"/>
  <c r="V7" i="20"/>
  <c r="S4" i="9" s="1"/>
  <c r="AC8" i="20"/>
  <c r="Z5" i="9" s="1"/>
  <c r="AC7" i="20"/>
  <c r="Z4" i="9" s="1"/>
  <c r="AO8" i="20"/>
  <c r="AL5" i="9" s="1"/>
  <c r="AO7" i="20"/>
  <c r="AL4" i="9" s="1"/>
  <c r="AH7" i="20"/>
  <c r="AE4" i="9" s="1"/>
  <c r="AU15" i="20"/>
  <c r="AY15" i="20"/>
  <c r="AD7" i="20"/>
  <c r="AA4" i="9" s="1"/>
  <c r="AI7" i="20"/>
  <c r="AF4" i="9" s="1"/>
  <c r="AN8" i="20"/>
  <c r="AK5" i="9" s="1"/>
  <c r="AK6" i="9" s="1"/>
  <c r="U8" i="20"/>
  <c r="R5" i="9" s="1"/>
  <c r="U7" i="20"/>
  <c r="R4" i="9" s="1"/>
  <c r="AK8" i="20"/>
  <c r="AH5" i="9" s="1"/>
  <c r="AK7" i="20"/>
  <c r="AH4" i="9" s="1"/>
  <c r="AF8" i="20"/>
  <c r="AC5" i="9" s="1"/>
  <c r="AL8" i="20"/>
  <c r="AI5" i="9" s="1"/>
  <c r="AQ8" i="20"/>
  <c r="AN5" i="9" s="1"/>
  <c r="T7" i="20"/>
  <c r="Q4" i="9" s="1"/>
  <c r="Y8" i="20"/>
  <c r="V5" i="9" s="1"/>
  <c r="Y7" i="20"/>
  <c r="V4" i="9" s="1"/>
  <c r="AG8" i="20"/>
  <c r="AD5" i="9" s="1"/>
  <c r="AG7" i="20"/>
  <c r="AD4" i="9" s="1"/>
  <c r="BB15" i="20"/>
  <c r="BB8" i="12"/>
  <c r="BA8" i="12"/>
  <c r="AZ8" i="12"/>
  <c r="AY8" i="12"/>
  <c r="AX8" i="12"/>
  <c r="AW8" i="12"/>
  <c r="AV8" i="12"/>
  <c r="AU8" i="12"/>
  <c r="AT8" i="12"/>
  <c r="AS8" i="12"/>
  <c r="AR8" i="12"/>
  <c r="AQ8" i="12"/>
  <c r="C62" i="5"/>
  <c r="C40" i="5"/>
  <c r="C38" i="5"/>
  <c r="IS17" i="11"/>
  <c r="IR17" i="11"/>
  <c r="IU17" i="11" s="1"/>
  <c r="IS16" i="11"/>
  <c r="IR16" i="11"/>
  <c r="AN10" i="20" l="1"/>
  <c r="AK14" i="9" s="1"/>
  <c r="W10" i="20"/>
  <c r="T14" i="9" s="1"/>
  <c r="AB11" i="13"/>
  <c r="AB9" i="13"/>
  <c r="AO9" i="13"/>
  <c r="AO10" i="13"/>
  <c r="AP4" i="12"/>
  <c r="AO11" i="13"/>
  <c r="AB10" i="13"/>
  <c r="AC5" i="12"/>
  <c r="AP5" i="12"/>
  <c r="AC4" i="12"/>
  <c r="Z10" i="20"/>
  <c r="W14" i="9" s="1"/>
  <c r="AQ10" i="20"/>
  <c r="AN14" i="9" s="1"/>
  <c r="AN6" i="9"/>
  <c r="AM12" i="20"/>
  <c r="AJ17" i="9" s="1"/>
  <c r="IT16" i="11"/>
  <c r="T4" i="9"/>
  <c r="AW7" i="20"/>
  <c r="AT4" i="9" s="1"/>
  <c r="AV7" i="20"/>
  <c r="AS4" i="9" s="1"/>
  <c r="AC4" i="9"/>
  <c r="AC6" i="9" s="1"/>
  <c r="AJ4" i="9"/>
  <c r="AF12" i="20"/>
  <c r="AC17" i="9" s="1"/>
  <c r="AL12" i="20"/>
  <c r="AI17" i="9" s="1"/>
  <c r="AA6" i="9"/>
  <c r="AD11" i="20"/>
  <c r="AA15" i="9" s="1"/>
  <c r="Q11" i="20"/>
  <c r="N15" i="9" s="1"/>
  <c r="N16" i="9" s="1"/>
  <c r="N5" i="9"/>
  <c r="N6" i="9" s="1"/>
  <c r="J11" i="20"/>
  <c r="G15" i="9" s="1"/>
  <c r="G16" i="9" s="1"/>
  <c r="G5" i="9"/>
  <c r="G6" i="9" s="1"/>
  <c r="E5" i="9"/>
  <c r="E6" i="9" s="1"/>
  <c r="K11" i="20"/>
  <c r="H5" i="9"/>
  <c r="H6" i="9" s="1"/>
  <c r="S11" i="20"/>
  <c r="P5" i="9"/>
  <c r="P6" i="9" s="1"/>
  <c r="M11" i="20"/>
  <c r="J15" i="9" s="1"/>
  <c r="J16" i="9" s="1"/>
  <c r="J5" i="9"/>
  <c r="J6" i="9" s="1"/>
  <c r="O11" i="20"/>
  <c r="L15" i="9" s="1"/>
  <c r="L16" i="9" s="1"/>
  <c r="L5" i="9"/>
  <c r="L6" i="9" s="1"/>
  <c r="I11" i="20"/>
  <c r="F15" i="9" s="1"/>
  <c r="F16" i="9" s="1"/>
  <c r="F5" i="9"/>
  <c r="F6" i="9" s="1"/>
  <c r="R11" i="20"/>
  <c r="O5" i="9"/>
  <c r="O6" i="9" s="1"/>
  <c r="V6" i="9"/>
  <c r="L11" i="20"/>
  <c r="I5" i="9"/>
  <c r="I6" i="9" s="1"/>
  <c r="P11" i="20"/>
  <c r="M15" i="9" s="1"/>
  <c r="M16" i="9" s="1"/>
  <c r="M5" i="9"/>
  <c r="M6" i="9" s="1"/>
  <c r="N11" i="20"/>
  <c r="K15" i="9" s="1"/>
  <c r="K16" i="9" s="1"/>
  <c r="K5" i="9"/>
  <c r="K6" i="9" s="1"/>
  <c r="R6" i="9"/>
  <c r="X10" i="20"/>
  <c r="U14" i="9" s="1"/>
  <c r="AB10" i="20"/>
  <c r="Y14" i="9" s="1"/>
  <c r="T11" i="20"/>
  <c r="Q15" i="9" s="1"/>
  <c r="AA11" i="20"/>
  <c r="X15" i="9" s="1"/>
  <c r="AH11" i="20"/>
  <c r="AE15" i="9" s="1"/>
  <c r="AD6" i="9"/>
  <c r="AH6" i="9"/>
  <c r="Z6" i="9"/>
  <c r="AZ8" i="20"/>
  <c r="AY4" i="12"/>
  <c r="AY5" i="12"/>
  <c r="BB5" i="12"/>
  <c r="BB4" i="12"/>
  <c r="AS5" i="12"/>
  <c r="AS4" i="12"/>
  <c r="AW8" i="20"/>
  <c r="AT5" i="9" s="1"/>
  <c r="AT6" i="9" s="1"/>
  <c r="AV5" i="12"/>
  <c r="AV4" i="12"/>
  <c r="AX5" i="12"/>
  <c r="AX4" i="12"/>
  <c r="AV8" i="20"/>
  <c r="AU4" i="12"/>
  <c r="AU5" i="12"/>
  <c r="BA8" i="20"/>
  <c r="AX5" i="9" s="1"/>
  <c r="AZ5" i="12"/>
  <c r="AZ4" i="12"/>
  <c r="BA7" i="20"/>
  <c r="AX4" i="9" s="1"/>
  <c r="AT5" i="12"/>
  <c r="AT4" i="12"/>
  <c r="BA5" i="12"/>
  <c r="BA4" i="12"/>
  <c r="AR11" i="20"/>
  <c r="AO15" i="9" s="1"/>
  <c r="AO5" i="9"/>
  <c r="AX7" i="20"/>
  <c r="AW5" i="12"/>
  <c r="AW4" i="12"/>
  <c r="AS8" i="20"/>
  <c r="AP5" i="9" s="1"/>
  <c r="AR5" i="12"/>
  <c r="AR4" i="12"/>
  <c r="AR10" i="20"/>
  <c r="AO4" i="9"/>
  <c r="AI6" i="9"/>
  <c r="AE6" i="9"/>
  <c r="AL6" i="9"/>
  <c r="AJ11" i="20"/>
  <c r="AG15" i="9" s="1"/>
  <c r="AG5" i="9"/>
  <c r="AM11" i="20"/>
  <c r="AJ5" i="9"/>
  <c r="AI11" i="20"/>
  <c r="AF5" i="9"/>
  <c r="AF6" i="9" s="1"/>
  <c r="AJ10" i="20"/>
  <c r="AG4" i="9"/>
  <c r="AP11" i="20"/>
  <c r="AM5" i="9"/>
  <c r="AP10" i="20"/>
  <c r="AM14" i="9" s="1"/>
  <c r="AM4" i="9"/>
  <c r="AE11" i="20"/>
  <c r="AB15" i="9" s="1"/>
  <c r="AB5" i="9"/>
  <c r="AB6" i="9" s="1"/>
  <c r="Z11" i="20"/>
  <c r="W15" i="9" s="1"/>
  <c r="W16" i="9" s="1"/>
  <c r="W5" i="9"/>
  <c r="W6" i="9" s="1"/>
  <c r="AB11" i="20"/>
  <c r="Y15" i="9" s="1"/>
  <c r="Y5" i="9"/>
  <c r="Y6" i="9" s="1"/>
  <c r="Q6" i="9"/>
  <c r="AA10" i="20"/>
  <c r="X14" i="9" s="1"/>
  <c r="X4" i="9"/>
  <c r="X6" i="9" s="1"/>
  <c r="S6" i="9"/>
  <c r="W11" i="20"/>
  <c r="T15" i="9" s="1"/>
  <c r="T5" i="9"/>
  <c r="X11" i="20"/>
  <c r="U15" i="9" s="1"/>
  <c r="U5" i="9"/>
  <c r="U6" i="9" s="1"/>
  <c r="AE10" i="20"/>
  <c r="AZ7" i="20"/>
  <c r="AS7" i="20"/>
  <c r="AX8" i="20"/>
  <c r="AF11" i="20"/>
  <c r="AC15" i="9" s="1"/>
  <c r="AC16" i="9" s="1"/>
  <c r="AD10" i="20"/>
  <c r="AG11" i="20"/>
  <c r="AK11" i="20"/>
  <c r="AH15" i="9" s="1"/>
  <c r="BC8" i="20"/>
  <c r="AZ5" i="9" s="1"/>
  <c r="BC7" i="20"/>
  <c r="AZ4" i="9" s="1"/>
  <c r="Y10" i="20"/>
  <c r="AQ11" i="20"/>
  <c r="AN15" i="9" s="1"/>
  <c r="U10" i="20"/>
  <c r="AN12" i="20"/>
  <c r="AK17" i="9" s="1"/>
  <c r="AY8" i="20"/>
  <c r="AV5" i="9" s="1"/>
  <c r="AY7" i="20"/>
  <c r="AV4" i="9" s="1"/>
  <c r="AH10" i="20"/>
  <c r="AE14" i="9" s="1"/>
  <c r="AT8" i="20"/>
  <c r="AQ5" i="9" s="1"/>
  <c r="AT7" i="20"/>
  <c r="AQ4" i="9" s="1"/>
  <c r="AC11" i="20"/>
  <c r="V11" i="20"/>
  <c r="Y11" i="20"/>
  <c r="V15" i="9" s="1"/>
  <c r="T10" i="20"/>
  <c r="Q14" i="9" s="1"/>
  <c r="AL11" i="20"/>
  <c r="AI15" i="9" s="1"/>
  <c r="AI16" i="9" s="1"/>
  <c r="AQ12" i="20"/>
  <c r="AN17" i="9" s="1"/>
  <c r="U11" i="20"/>
  <c r="AN11" i="20"/>
  <c r="AI10" i="20"/>
  <c r="AF14" i="9" s="1"/>
  <c r="AU7" i="20"/>
  <c r="AR4" i="9" s="1"/>
  <c r="AU8" i="20"/>
  <c r="AR5" i="9" s="1"/>
  <c r="AO10" i="20"/>
  <c r="AL14" i="9" s="1"/>
  <c r="Z12" i="20"/>
  <c r="AG10" i="20"/>
  <c r="AD14" i="9" s="1"/>
  <c r="AO11" i="20"/>
  <c r="AL15" i="9" s="1"/>
  <c r="BB8" i="20"/>
  <c r="AY5" i="9" s="1"/>
  <c r="BB7" i="20"/>
  <c r="AY4" i="9" s="1"/>
  <c r="AC10" i="20"/>
  <c r="V10" i="20"/>
  <c r="S14" i="9" s="1"/>
  <c r="AK10" i="20"/>
  <c r="AH14" i="9" s="1"/>
  <c r="P5" i="12"/>
  <c r="IV17" i="11"/>
  <c r="IU16" i="11"/>
  <c r="IV16" i="11" s="1"/>
  <c r="IT17" i="11"/>
  <c r="BB11" i="13" l="1"/>
  <c r="AW10" i="20"/>
  <c r="AT14" i="9" s="1"/>
  <c r="BB10" i="13"/>
  <c r="BB9" i="13"/>
  <c r="BC4" i="12"/>
  <c r="W12" i="20"/>
  <c r="T17" i="9" s="1"/>
  <c r="T16" i="9"/>
  <c r="BC5" i="12"/>
  <c r="AN16" i="9"/>
  <c r="U16" i="9"/>
  <c r="T6" i="9"/>
  <c r="AJ6" i="9"/>
  <c r="IV18" i="11"/>
  <c r="AT22" i="11" s="1"/>
  <c r="AO6" i="9"/>
  <c r="AV10" i="20"/>
  <c r="AV12" i="20" s="1"/>
  <c r="AD13" i="20"/>
  <c r="AA18" i="9" s="1"/>
  <c r="AW11" i="20"/>
  <c r="AW13" i="20" s="1"/>
  <c r="AT18" i="9" s="1"/>
  <c r="AE16" i="9"/>
  <c r="O13" i="20"/>
  <c r="L18" i="9" s="1"/>
  <c r="L19" i="9" s="1"/>
  <c r="AJ13" i="20"/>
  <c r="AG18" i="9" s="1"/>
  <c r="X12" i="20"/>
  <c r="U17" i="9" s="1"/>
  <c r="AA13" i="20"/>
  <c r="X18" i="9" s="1"/>
  <c r="I13" i="20"/>
  <c r="I14" i="20" s="1"/>
  <c r="D13" i="13" s="1"/>
  <c r="P13" i="20"/>
  <c r="S13" i="20"/>
  <c r="P15" i="9"/>
  <c r="P16" i="9" s="1"/>
  <c r="H13" i="20"/>
  <c r="E15" i="9"/>
  <c r="E16" i="9" s="1"/>
  <c r="N13" i="20"/>
  <c r="R13" i="20"/>
  <c r="O15" i="9"/>
  <c r="O16" i="9" s="1"/>
  <c r="L13" i="20"/>
  <c r="I15" i="9"/>
  <c r="I16" i="9" s="1"/>
  <c r="M13" i="20"/>
  <c r="K13" i="20"/>
  <c r="H15" i="9"/>
  <c r="H16" i="9" s="1"/>
  <c r="J13" i="20"/>
  <c r="Q13" i="20"/>
  <c r="AH16" i="9"/>
  <c r="AR13" i="20"/>
  <c r="AO18" i="9" s="1"/>
  <c r="AP12" i="20"/>
  <c r="AM17" i="9" s="1"/>
  <c r="AG6" i="9"/>
  <c r="Q16" i="9"/>
  <c r="T13" i="20"/>
  <c r="Q18" i="9" s="1"/>
  <c r="BA10" i="20"/>
  <c r="BA12" i="20" s="1"/>
  <c r="AX17" i="9" s="1"/>
  <c r="X13" i="20"/>
  <c r="U18" i="9" s="1"/>
  <c r="AB12" i="20"/>
  <c r="Y17" i="9" s="1"/>
  <c r="Y16" i="9"/>
  <c r="AE13" i="20"/>
  <c r="AB18" i="9" s="1"/>
  <c r="AV6" i="9"/>
  <c r="AZ6" i="9"/>
  <c r="AH13" i="20"/>
  <c r="AE18" i="9" s="1"/>
  <c r="BA11" i="20"/>
  <c r="BA13" i="20" s="1"/>
  <c r="AQ6" i="9"/>
  <c r="AL16" i="9"/>
  <c r="W13" i="20"/>
  <c r="AA12" i="20"/>
  <c r="Z13" i="20"/>
  <c r="W18" i="9" s="1"/>
  <c r="AV11" i="20"/>
  <c r="AS15" i="9" s="1"/>
  <c r="AS5" i="9"/>
  <c r="AS6" i="9" s="1"/>
  <c r="AX11" i="20"/>
  <c r="AU5" i="9"/>
  <c r="AS10" i="20"/>
  <c r="AP14" i="9" s="1"/>
  <c r="AP4" i="9"/>
  <c r="AP6" i="9" s="1"/>
  <c r="AY6" i="9"/>
  <c r="AR6" i="9"/>
  <c r="AS11" i="20"/>
  <c r="AX10" i="20"/>
  <c r="AU4" i="9"/>
  <c r="AZ10" i="20"/>
  <c r="AW4" i="9"/>
  <c r="AO14" i="9"/>
  <c r="AO16" i="9" s="1"/>
  <c r="AR12" i="20"/>
  <c r="AZ11" i="20"/>
  <c r="AW15" i="9" s="1"/>
  <c r="AW5" i="9"/>
  <c r="AX6" i="9"/>
  <c r="AN13" i="20"/>
  <c r="AK18" i="9" s="1"/>
  <c r="AK19" i="9" s="1"/>
  <c r="AK15" i="9"/>
  <c r="AK16" i="9" s="1"/>
  <c r="AG13" i="20"/>
  <c r="AD18" i="9" s="1"/>
  <c r="AD15" i="9"/>
  <c r="AD16" i="9" s="1"/>
  <c r="AJ12" i="20"/>
  <c r="AG17" i="9" s="1"/>
  <c r="AG14" i="9"/>
  <c r="AG16" i="9" s="1"/>
  <c r="AM13" i="20"/>
  <c r="AJ15" i="9"/>
  <c r="AJ16" i="9" s="1"/>
  <c r="AP13" i="20"/>
  <c r="AM18" i="9" s="1"/>
  <c r="AM15" i="9"/>
  <c r="AM16" i="9" s="1"/>
  <c r="AM6" i="9"/>
  <c r="AI13" i="20"/>
  <c r="AF18" i="9" s="1"/>
  <c r="AF15" i="9"/>
  <c r="AF16" i="9" s="1"/>
  <c r="AC12" i="20"/>
  <c r="Z17" i="9" s="1"/>
  <c r="Z14" i="9"/>
  <c r="AC13" i="20"/>
  <c r="Z18" i="9" s="1"/>
  <c r="Z15" i="9"/>
  <c r="W17" i="9"/>
  <c r="V13" i="20"/>
  <c r="S18" i="9" s="1"/>
  <c r="S15" i="9"/>
  <c r="S16" i="9" s="1"/>
  <c r="U12" i="20"/>
  <c r="R17" i="9" s="1"/>
  <c r="R14" i="9"/>
  <c r="AD12" i="20"/>
  <c r="AA17" i="9" s="1"/>
  <c r="AA14" i="9"/>
  <c r="AA16" i="9" s="1"/>
  <c r="X16" i="9"/>
  <c r="AB13" i="20"/>
  <c r="Y18" i="9" s="1"/>
  <c r="U13" i="20"/>
  <c r="R18" i="9" s="1"/>
  <c r="R15" i="9"/>
  <c r="Y12" i="20"/>
  <c r="V17" i="9" s="1"/>
  <c r="V14" i="9"/>
  <c r="V16" i="9" s="1"/>
  <c r="AE12" i="20"/>
  <c r="AB14" i="9"/>
  <c r="AB16" i="9" s="1"/>
  <c r="AF13" i="20"/>
  <c r="AU11" i="20"/>
  <c r="BC10" i="20"/>
  <c r="AZ14" i="9" s="1"/>
  <c r="AO13" i="20"/>
  <c r="AL18" i="9" s="1"/>
  <c r="AT10" i="20"/>
  <c r="AH12" i="20"/>
  <c r="AY11" i="20"/>
  <c r="AK12" i="20"/>
  <c r="AH17" i="9" s="1"/>
  <c r="AG12" i="20"/>
  <c r="AO12" i="20"/>
  <c r="AL17" i="9" s="1"/>
  <c r="AI12" i="20"/>
  <c r="AL13" i="20"/>
  <c r="T12" i="20"/>
  <c r="AT11" i="20"/>
  <c r="AQ15" i="9" s="1"/>
  <c r="AQ13" i="20"/>
  <c r="AK13" i="20"/>
  <c r="AH18" i="9" s="1"/>
  <c r="AH19" i="9" s="1"/>
  <c r="BB10" i="20"/>
  <c r="AU10" i="20"/>
  <c r="AR14" i="9" s="1"/>
  <c r="Y13" i="20"/>
  <c r="AY10" i="20"/>
  <c r="BC11" i="20"/>
  <c r="AZ15" i="9" s="1"/>
  <c r="V12" i="20"/>
  <c r="BB11" i="20"/>
  <c r="AW12" i="20" l="1"/>
  <c r="AS14" i="9"/>
  <c r="AS16" i="9" s="1"/>
  <c r="AA19" i="9"/>
  <c r="AX14" i="9"/>
  <c r="Y19" i="9"/>
  <c r="I16" i="20"/>
  <c r="D17" i="13"/>
  <c r="O14" i="20"/>
  <c r="AT15" i="9"/>
  <c r="AT16" i="9" s="1"/>
  <c r="AV13" i="20"/>
  <c r="AS18" i="9" s="1"/>
  <c r="AA14" i="20"/>
  <c r="W13" i="13" s="1"/>
  <c r="U19" i="9"/>
  <c r="F18" i="9"/>
  <c r="F19" i="9" s="1"/>
  <c r="W19" i="9"/>
  <c r="K14" i="20"/>
  <c r="H18" i="9"/>
  <c r="H19" i="9" s="1"/>
  <c r="H14" i="20"/>
  <c r="E18" i="9"/>
  <c r="E19" i="9" s="1"/>
  <c r="Q14" i="20"/>
  <c r="N18" i="9"/>
  <c r="N19" i="9" s="1"/>
  <c r="M14" i="20"/>
  <c r="J18" i="9"/>
  <c r="J19" i="9" s="1"/>
  <c r="R14" i="20"/>
  <c r="O18" i="9"/>
  <c r="O19" i="9" s="1"/>
  <c r="J14" i="20"/>
  <c r="G18" i="9"/>
  <c r="G19" i="9" s="1"/>
  <c r="N14" i="20"/>
  <c r="K18" i="9"/>
  <c r="K19" i="9" s="1"/>
  <c r="S14" i="20"/>
  <c r="P18" i="9"/>
  <c r="P19" i="9" s="1"/>
  <c r="L14" i="20"/>
  <c r="I18" i="9"/>
  <c r="I19" i="9" s="1"/>
  <c r="P14" i="20"/>
  <c r="M18" i="9"/>
  <c r="M19" i="9" s="1"/>
  <c r="X14" i="20"/>
  <c r="T13" i="13" s="1"/>
  <c r="AX15" i="9"/>
  <c r="AX16" i="9" s="1"/>
  <c r="AG19" i="9"/>
  <c r="X17" i="9"/>
  <c r="X19" i="9" s="1"/>
  <c r="AS12" i="20"/>
  <c r="AP17" i="9" s="1"/>
  <c r="AU6" i="9"/>
  <c r="AN14" i="20"/>
  <c r="AK13" i="13" s="1"/>
  <c r="AX18" i="9"/>
  <c r="AX19" i="9" s="1"/>
  <c r="BA14" i="20"/>
  <c r="AY13" i="13" s="1"/>
  <c r="AY17" i="13" s="1"/>
  <c r="AW6" i="9"/>
  <c r="AP14" i="20"/>
  <c r="AM13" i="13" s="1"/>
  <c r="AM19" i="9"/>
  <c r="Z14" i="20"/>
  <c r="V13" i="13" s="1"/>
  <c r="AB14" i="20"/>
  <c r="X13" i="13" s="1"/>
  <c r="T18" i="9"/>
  <c r="T19" i="9" s="1"/>
  <c r="W14" i="20"/>
  <c r="S13" i="13" s="1"/>
  <c r="AS17" i="9"/>
  <c r="AS13" i="20"/>
  <c r="AP18" i="9" s="1"/>
  <c r="AP15" i="9"/>
  <c r="AP16" i="9" s="1"/>
  <c r="AW14" i="20"/>
  <c r="AU13" i="13" s="1"/>
  <c r="AT17" i="9"/>
  <c r="AT19" i="9" s="1"/>
  <c r="AY13" i="20"/>
  <c r="AV18" i="9" s="1"/>
  <c r="AV15" i="9"/>
  <c r="AZ12" i="20"/>
  <c r="AW14" i="9"/>
  <c r="AW16" i="9" s="1"/>
  <c r="BB12" i="20"/>
  <c r="AY17" i="9" s="1"/>
  <c r="AY14" i="9"/>
  <c r="AO17" i="9"/>
  <c r="AO19" i="9" s="1"/>
  <c r="AR14" i="20"/>
  <c r="AP13" i="13" s="1"/>
  <c r="AU13" i="20"/>
  <c r="AR18" i="9" s="1"/>
  <c r="AR15" i="9"/>
  <c r="AR16" i="9" s="1"/>
  <c r="AX13" i="20"/>
  <c r="AU15" i="9"/>
  <c r="AY12" i="20"/>
  <c r="AV14" i="9"/>
  <c r="BB13" i="20"/>
  <c r="AY18" i="9" s="1"/>
  <c r="AY15" i="9"/>
  <c r="AT12" i="20"/>
  <c r="AQ17" i="9" s="1"/>
  <c r="AQ14" i="9"/>
  <c r="AQ16" i="9" s="1"/>
  <c r="AZ16" i="9"/>
  <c r="AX12" i="20"/>
  <c r="AU17" i="9" s="1"/>
  <c r="AU14" i="9"/>
  <c r="AZ13" i="20"/>
  <c r="AW18" i="9" s="1"/>
  <c r="AG14" i="20"/>
  <c r="AD17" i="9"/>
  <c r="AD19" i="9" s="1"/>
  <c r="AH14" i="20"/>
  <c r="AE13" i="13" s="1"/>
  <c r="AE17" i="9"/>
  <c r="AE19" i="9" s="1"/>
  <c r="AF14" i="20"/>
  <c r="AC13" i="13" s="1"/>
  <c r="AC18" i="9"/>
  <c r="AC19" i="9" s="1"/>
  <c r="AL14" i="20"/>
  <c r="AI13" i="13" s="1"/>
  <c r="AI18" i="9"/>
  <c r="AI19" i="9" s="1"/>
  <c r="AQ14" i="20"/>
  <c r="AN13" i="13" s="1"/>
  <c r="AN18" i="9"/>
  <c r="AN19" i="9" s="1"/>
  <c r="AJ14" i="20"/>
  <c r="AG13" i="13" s="1"/>
  <c r="AI14" i="20"/>
  <c r="AF13" i="13" s="1"/>
  <c r="AF17" i="9"/>
  <c r="AF19" i="9" s="1"/>
  <c r="AL19" i="9"/>
  <c r="AJ18" i="9"/>
  <c r="AJ19" i="9" s="1"/>
  <c r="AM14" i="20"/>
  <c r="AJ13" i="13" s="1"/>
  <c r="T14" i="20"/>
  <c r="Q17" i="9"/>
  <c r="Q19" i="9" s="1"/>
  <c r="V14" i="20"/>
  <c r="R13" i="13" s="1"/>
  <c r="S17" i="9"/>
  <c r="S19" i="9" s="1"/>
  <c r="Y14" i="20"/>
  <c r="U13" i="13" s="1"/>
  <c r="V18" i="9"/>
  <c r="V19" i="9" s="1"/>
  <c r="AE14" i="20"/>
  <c r="AA13" i="13" s="1"/>
  <c r="AB17" i="9"/>
  <c r="AB19" i="9" s="1"/>
  <c r="U14" i="20"/>
  <c r="Q13" i="13" s="1"/>
  <c r="R19" i="9"/>
  <c r="Z19" i="9"/>
  <c r="AC14" i="20"/>
  <c r="Y13" i="13" s="1"/>
  <c r="AD14" i="20"/>
  <c r="Z13" i="13" s="1"/>
  <c r="R16" i="9"/>
  <c r="Z16" i="9"/>
  <c r="BC13" i="20"/>
  <c r="AZ18" i="9" s="1"/>
  <c r="AT13" i="20"/>
  <c r="AK14" i="20"/>
  <c r="AH13" i="13" s="1"/>
  <c r="BC12" i="20"/>
  <c r="AZ17" i="9" s="1"/>
  <c r="AU12" i="20"/>
  <c r="AO14" i="20"/>
  <c r="AL13" i="13" s="1"/>
  <c r="C6" i="12"/>
  <c r="T16" i="20" l="1"/>
  <c r="P13" i="13"/>
  <c r="AB13" i="13" s="1"/>
  <c r="AG16" i="20"/>
  <c r="AD13" i="13"/>
  <c r="AD17" i="13" s="1"/>
  <c r="H6" i="12"/>
  <c r="L6" i="12"/>
  <c r="E6" i="12"/>
  <c r="I6" i="12"/>
  <c r="M6" i="12"/>
  <c r="D6" i="12"/>
  <c r="D10" i="12" s="1"/>
  <c r="F6" i="12"/>
  <c r="J6" i="12"/>
  <c r="N6" i="12"/>
  <c r="G6" i="12"/>
  <c r="K6" i="12"/>
  <c r="O6" i="12"/>
  <c r="AE6" i="12"/>
  <c r="Y6" i="12"/>
  <c r="Y10" i="12" s="1"/>
  <c r="AK6" i="12"/>
  <c r="AH6" i="12"/>
  <c r="AF6" i="12"/>
  <c r="Z6" i="12"/>
  <c r="Z10" i="12" s="1"/>
  <c r="AI6" i="12"/>
  <c r="AN6" i="12"/>
  <c r="T6" i="12"/>
  <c r="T10" i="12" s="1"/>
  <c r="AG6" i="12"/>
  <c r="U6" i="12"/>
  <c r="U10" i="12" s="1"/>
  <c r="X6" i="12"/>
  <c r="X10" i="12" s="1"/>
  <c r="V6" i="12"/>
  <c r="V10" i="12" s="1"/>
  <c r="AA6" i="12"/>
  <c r="AA10" i="12" s="1"/>
  <c r="AM6" i="12"/>
  <c r="AO6" i="12"/>
  <c r="AD6" i="12"/>
  <c r="AQ6" i="12"/>
  <c r="AL6" i="12"/>
  <c r="AJ6" i="12"/>
  <c r="R6" i="12"/>
  <c r="R10" i="12" s="1"/>
  <c r="S6" i="12"/>
  <c r="S10" i="12" s="1"/>
  <c r="AB6" i="12"/>
  <c r="Q6" i="12"/>
  <c r="Q10" i="12" s="1"/>
  <c r="W6" i="12"/>
  <c r="W10" i="12" s="1"/>
  <c r="AV6" i="12"/>
  <c r="BA6" i="12"/>
  <c r="AW6" i="12"/>
  <c r="AX6" i="12"/>
  <c r="AZ6" i="12"/>
  <c r="BB6" i="12"/>
  <c r="AU6" i="12"/>
  <c r="AY6" i="12"/>
  <c r="AT6" i="12"/>
  <c r="AS6" i="12"/>
  <c r="AR6" i="12"/>
  <c r="AR16" i="20"/>
  <c r="AM17" i="13"/>
  <c r="AW16" i="20"/>
  <c r="BA16" i="20"/>
  <c r="AO16" i="20"/>
  <c r="AJ17" i="13"/>
  <c r="AQ16" i="20"/>
  <c r="AL17" i="13"/>
  <c r="AF16" i="20"/>
  <c r="AA17" i="13"/>
  <c r="AJ16" i="20"/>
  <c r="AE17" i="13"/>
  <c r="AL16" i="20"/>
  <c r="AG17" i="13"/>
  <c r="AH16" i="20"/>
  <c r="AP16" i="20"/>
  <c r="AK17" i="13"/>
  <c r="AM16" i="20"/>
  <c r="AH17" i="13"/>
  <c r="AI16" i="20"/>
  <c r="AK16" i="20"/>
  <c r="AF17" i="13"/>
  <c r="AN16" i="20"/>
  <c r="AI17" i="13"/>
  <c r="AE16" i="20"/>
  <c r="Z17" i="13"/>
  <c r="AD16" i="20"/>
  <c r="Y17" i="13"/>
  <c r="AC16" i="20"/>
  <c r="X17" i="13"/>
  <c r="AB16" i="20"/>
  <c r="W17" i="13"/>
  <c r="AA16" i="20"/>
  <c r="V17" i="13"/>
  <c r="Z16" i="20"/>
  <c r="U17" i="13"/>
  <c r="Y16" i="20"/>
  <c r="T17" i="13"/>
  <c r="X16" i="20"/>
  <c r="S17" i="13"/>
  <c r="W16" i="20"/>
  <c r="R17" i="13"/>
  <c r="V16" i="20"/>
  <c r="Q17" i="13"/>
  <c r="U16" i="20"/>
  <c r="S16" i="20"/>
  <c r="N13" i="13"/>
  <c r="N17" i="13" s="1"/>
  <c r="J16" i="20"/>
  <c r="E13" i="13"/>
  <c r="E17" i="13" s="1"/>
  <c r="O16" i="20"/>
  <c r="J13" i="13"/>
  <c r="J17" i="13" s="1"/>
  <c r="L16" i="20"/>
  <c r="G13" i="13"/>
  <c r="G17" i="13" s="1"/>
  <c r="N16" i="20"/>
  <c r="I13" i="13"/>
  <c r="I17" i="13" s="1"/>
  <c r="R16" i="20"/>
  <c r="M13" i="13"/>
  <c r="M17" i="13" s="1"/>
  <c r="Q16" i="20"/>
  <c r="L13" i="13"/>
  <c r="L17" i="13" s="1"/>
  <c r="K16" i="20"/>
  <c r="F13" i="13"/>
  <c r="F17" i="13" s="1"/>
  <c r="P16" i="20"/>
  <c r="K13" i="13"/>
  <c r="K17" i="13" s="1"/>
  <c r="M16" i="20"/>
  <c r="H13" i="13"/>
  <c r="H17" i="13" s="1"/>
  <c r="H16" i="20"/>
  <c r="C13" i="13"/>
  <c r="C17" i="13" s="1"/>
  <c r="AS19" i="9"/>
  <c r="AV14" i="20"/>
  <c r="AT13" i="13" s="1"/>
  <c r="AS14" i="20"/>
  <c r="BB14" i="20"/>
  <c r="AZ13" i="13" s="1"/>
  <c r="AZ19" i="9"/>
  <c r="AU16" i="9"/>
  <c r="AV16" i="9"/>
  <c r="AP19" i="9"/>
  <c r="AY16" i="9"/>
  <c r="AU14" i="20"/>
  <c r="AS13" i="13" s="1"/>
  <c r="AR17" i="9"/>
  <c r="AR19" i="9" s="1"/>
  <c r="AY14" i="20"/>
  <c r="AW13" i="13" s="1"/>
  <c r="AV17" i="9"/>
  <c r="AV19" i="9" s="1"/>
  <c r="AY19" i="9"/>
  <c r="AZ14" i="20"/>
  <c r="AX13" i="13" s="1"/>
  <c r="AW17" i="9"/>
  <c r="AW19" i="9" s="1"/>
  <c r="AT14" i="20"/>
  <c r="AQ18" i="9"/>
  <c r="AQ19" i="9" s="1"/>
  <c r="AX14" i="20"/>
  <c r="AV13" i="13" s="1"/>
  <c r="AV17" i="13" s="1"/>
  <c r="AU18" i="9"/>
  <c r="AU19" i="9" s="1"/>
  <c r="BC14" i="20"/>
  <c r="BA13" i="13" s="1"/>
  <c r="BA17" i="13" s="1"/>
  <c r="AO13" i="13" l="1"/>
  <c r="AQ13" i="13"/>
  <c r="AQ17" i="13" s="1"/>
  <c r="AT16" i="20"/>
  <c r="AR13" i="13"/>
  <c r="AR17" i="13" s="1"/>
  <c r="AZ17" i="13"/>
  <c r="AP6" i="12"/>
  <c r="BC6" i="12"/>
  <c r="P6" i="12"/>
  <c r="AC6" i="12"/>
  <c r="AB10" i="12"/>
  <c r="AC10" i="12" s="1"/>
  <c r="O17" i="13"/>
  <c r="AU16" i="20"/>
  <c r="AV16" i="20"/>
  <c r="AX16" i="20"/>
  <c r="AS17" i="13"/>
  <c r="AY16" i="20"/>
  <c r="AT17" i="13"/>
  <c r="BB16" i="20"/>
  <c r="BC16" i="20"/>
  <c r="AX17" i="13"/>
  <c r="AZ16" i="20"/>
  <c r="AU17" i="13"/>
  <c r="AS16" i="20"/>
  <c r="AN17" i="13"/>
  <c r="AC17" i="13"/>
  <c r="P17" i="13"/>
  <c r="AB17" i="13" s="1"/>
  <c r="BB13" i="13" l="1"/>
  <c r="AW17" i="13"/>
  <c r="AO17" i="13"/>
  <c r="AP17" i="13"/>
  <c r="C32" i="5"/>
  <c r="C24" i="5"/>
  <c r="E8" i="9"/>
  <c r="KC17" i="11"/>
  <c r="KB17" i="11"/>
  <c r="JW17" i="11"/>
  <c r="JV17" i="11"/>
  <c r="JQ17" i="11"/>
  <c r="JP17" i="11"/>
  <c r="JK17" i="11"/>
  <c r="JJ17" i="11"/>
  <c r="JE17" i="11"/>
  <c r="JD17" i="11"/>
  <c r="JF17" i="11" s="1"/>
  <c r="IY17" i="11"/>
  <c r="IX17" i="11"/>
  <c r="IM17" i="11"/>
  <c r="IL17" i="11"/>
  <c r="IG17" i="11"/>
  <c r="IF17" i="11"/>
  <c r="IA17" i="11"/>
  <c r="HZ17" i="11"/>
  <c r="HU17" i="11"/>
  <c r="HT17" i="11"/>
  <c r="HO17" i="11"/>
  <c r="HN17" i="11"/>
  <c r="KC16" i="11"/>
  <c r="KE16" i="11" s="1"/>
  <c r="KB16" i="11"/>
  <c r="JW16" i="11"/>
  <c r="JV16" i="11"/>
  <c r="JQ16" i="11"/>
  <c r="JP16" i="11"/>
  <c r="JK16" i="11"/>
  <c r="JJ16" i="11"/>
  <c r="JE16" i="11"/>
  <c r="JD16" i="11"/>
  <c r="IY16" i="11"/>
  <c r="IX16" i="11"/>
  <c r="IM16" i="11"/>
  <c r="IL16" i="11"/>
  <c r="IG16" i="11"/>
  <c r="IF16" i="11"/>
  <c r="IA16" i="11"/>
  <c r="HZ16" i="11"/>
  <c r="IC16" i="11" s="1"/>
  <c r="HU16" i="11"/>
  <c r="HT16" i="11"/>
  <c r="HO16" i="11"/>
  <c r="HN16" i="11"/>
  <c r="HH17" i="11"/>
  <c r="HG17" i="11"/>
  <c r="HB17" i="11"/>
  <c r="HA17" i="11"/>
  <c r="GV17" i="11"/>
  <c r="GX17" i="11" s="1"/>
  <c r="GU17" i="11"/>
  <c r="GP17" i="11"/>
  <c r="GO17" i="11"/>
  <c r="GJ17" i="11"/>
  <c r="GK17" i="11" s="1"/>
  <c r="GI17" i="11"/>
  <c r="GD17" i="11"/>
  <c r="GC17" i="11"/>
  <c r="GE17" i="11" s="1"/>
  <c r="FX17" i="11"/>
  <c r="FZ17" i="11" s="1"/>
  <c r="FW17" i="11"/>
  <c r="FR17" i="11"/>
  <c r="FQ17" i="11"/>
  <c r="FL17" i="11"/>
  <c r="FM17" i="11" s="1"/>
  <c r="FK17" i="11"/>
  <c r="FF17" i="11"/>
  <c r="FE17" i="11"/>
  <c r="EZ17" i="11"/>
  <c r="EY17" i="11"/>
  <c r="ET17" i="11"/>
  <c r="ES17" i="11"/>
  <c r="HH16" i="11"/>
  <c r="HI16" i="11" s="1"/>
  <c r="HG16" i="11"/>
  <c r="HB16" i="11"/>
  <c r="HA16" i="11"/>
  <c r="GV16" i="11"/>
  <c r="GU16" i="11"/>
  <c r="GP16" i="11"/>
  <c r="GO16" i="11"/>
  <c r="GJ16" i="11"/>
  <c r="GI16" i="11"/>
  <c r="GD16" i="11"/>
  <c r="GC16" i="11"/>
  <c r="FX16" i="11"/>
  <c r="FW16" i="11"/>
  <c r="FR16" i="11"/>
  <c r="FQ16" i="11"/>
  <c r="FL16" i="11"/>
  <c r="FK16" i="11"/>
  <c r="FF16" i="11"/>
  <c r="FE16" i="11"/>
  <c r="FH16" i="11" s="1"/>
  <c r="EZ16" i="11"/>
  <c r="EY16" i="11"/>
  <c r="ET16" i="11"/>
  <c r="ES16" i="11"/>
  <c r="EM17" i="11"/>
  <c r="EL17" i="11"/>
  <c r="EG17" i="11"/>
  <c r="EI17" i="11" s="1"/>
  <c r="EF17" i="11"/>
  <c r="EA17" i="11"/>
  <c r="DZ17" i="11"/>
  <c r="DU17" i="11"/>
  <c r="DW17" i="11" s="1"/>
  <c r="DT17" i="11"/>
  <c r="DO17" i="11"/>
  <c r="DN17" i="11"/>
  <c r="DI17" i="11"/>
  <c r="DH17" i="11"/>
  <c r="DC17" i="11"/>
  <c r="DB17" i="11"/>
  <c r="CW17" i="11"/>
  <c r="CV17" i="11"/>
  <c r="CQ17" i="11"/>
  <c r="CR17" i="11" s="1"/>
  <c r="CP17" i="11"/>
  <c r="CK17" i="11"/>
  <c r="CJ17" i="11"/>
  <c r="CE17" i="11"/>
  <c r="CD17" i="11"/>
  <c r="BY17" i="11"/>
  <c r="BX17" i="11"/>
  <c r="EM16" i="11"/>
  <c r="EL16" i="11"/>
  <c r="EG16" i="11"/>
  <c r="EF16" i="11"/>
  <c r="EA16" i="11"/>
  <c r="DZ16" i="11"/>
  <c r="DU16" i="11"/>
  <c r="DT16" i="11"/>
  <c r="DO16" i="11"/>
  <c r="DN16" i="11"/>
  <c r="DI16" i="11"/>
  <c r="DK16" i="11" s="1"/>
  <c r="DH16" i="11"/>
  <c r="DC16" i="11"/>
  <c r="DB16" i="11"/>
  <c r="CW16" i="11"/>
  <c r="CV16" i="11"/>
  <c r="CQ16" i="11"/>
  <c r="CP16" i="11"/>
  <c r="CK16" i="11"/>
  <c r="CJ16" i="11"/>
  <c r="CE16" i="11"/>
  <c r="CD16" i="11"/>
  <c r="BY16" i="11"/>
  <c r="BX16" i="11"/>
  <c r="BR17" i="11"/>
  <c r="BT17" i="11" s="1"/>
  <c r="BQ17" i="11"/>
  <c r="BL17" i="11"/>
  <c r="BK17" i="11"/>
  <c r="BF17" i="11"/>
  <c r="BG17" i="11" s="1"/>
  <c r="BE17" i="11"/>
  <c r="AZ17" i="11"/>
  <c r="BB17" i="11" s="1"/>
  <c r="AY17" i="11"/>
  <c r="BR16" i="11"/>
  <c r="BQ16" i="11"/>
  <c r="BL16" i="11"/>
  <c r="BK16" i="11"/>
  <c r="BF16" i="11"/>
  <c r="BE16" i="11"/>
  <c r="AZ16" i="11"/>
  <c r="AY16" i="11"/>
  <c r="AT17" i="11"/>
  <c r="AS17" i="11"/>
  <c r="AT16" i="11"/>
  <c r="AS16" i="11"/>
  <c r="AN17" i="11"/>
  <c r="AM17" i="11"/>
  <c r="AN16" i="11"/>
  <c r="AM16" i="11"/>
  <c r="AH17" i="11"/>
  <c r="AG17" i="11"/>
  <c r="AH16" i="11"/>
  <c r="AG16" i="11"/>
  <c r="AB17" i="11"/>
  <c r="AA17" i="11"/>
  <c r="AB16" i="11"/>
  <c r="AA16" i="11"/>
  <c r="V17" i="11"/>
  <c r="U17" i="11"/>
  <c r="W17" i="11" s="1"/>
  <c r="V16" i="11"/>
  <c r="U16" i="11"/>
  <c r="X16" i="11" s="1"/>
  <c r="BB17" i="13" l="1"/>
  <c r="GF17" i="11"/>
  <c r="JM16" i="11"/>
  <c r="JN16" i="11" s="1"/>
  <c r="JY16" i="11"/>
  <c r="JZ16" i="11" s="1"/>
  <c r="HP17" i="11"/>
  <c r="IC17" i="11"/>
  <c r="X17" i="11"/>
  <c r="Y17" i="11" s="1"/>
  <c r="FB16" i="11"/>
  <c r="FC16" i="11" s="1"/>
  <c r="JG16" i="11"/>
  <c r="JH16" i="11" s="1"/>
  <c r="CM17" i="11"/>
  <c r="FG16" i="11"/>
  <c r="DP16" i="11"/>
  <c r="EN16" i="11"/>
  <c r="IH16" i="11"/>
  <c r="KD16" i="11"/>
  <c r="HD17" i="11"/>
  <c r="HE17" i="11" s="1"/>
  <c r="AI17" i="11"/>
  <c r="AU17" i="11"/>
  <c r="CF17" i="11"/>
  <c r="DP17" i="11"/>
  <c r="EB17" i="11"/>
  <c r="EV17" i="11"/>
  <c r="EW17" i="11" s="1"/>
  <c r="FH17" i="11"/>
  <c r="FI17" i="11" s="1"/>
  <c r="FT17" i="11"/>
  <c r="EN17" i="11"/>
  <c r="II17" i="11"/>
  <c r="IJ17" i="11" s="1"/>
  <c r="JA17" i="11"/>
  <c r="JB17" i="11" s="1"/>
  <c r="JY17" i="11"/>
  <c r="JZ17" i="11" s="1"/>
  <c r="BT16" i="11"/>
  <c r="BU16" i="11" s="1"/>
  <c r="EV16" i="11"/>
  <c r="EW16" i="11" s="1"/>
  <c r="FY16" i="11"/>
  <c r="AD16" i="11"/>
  <c r="AE16" i="11" s="1"/>
  <c r="AV16" i="11"/>
  <c r="AW16" i="11" s="1"/>
  <c r="BB16" i="11"/>
  <c r="BC16" i="11" s="1"/>
  <c r="GF16" i="11"/>
  <c r="GG16" i="11" s="1"/>
  <c r="BA16" i="11"/>
  <c r="CY16" i="11"/>
  <c r="CZ16" i="11" s="1"/>
  <c r="FZ16" i="11"/>
  <c r="GA16" i="11" s="1"/>
  <c r="II16" i="11"/>
  <c r="IJ16" i="11" s="1"/>
  <c r="JG17" i="11"/>
  <c r="JH17" i="11" s="1"/>
  <c r="KE17" i="11"/>
  <c r="KF17" i="11" s="1"/>
  <c r="BG16" i="11"/>
  <c r="BA17" i="11"/>
  <c r="BZ17" i="11"/>
  <c r="IN16" i="11"/>
  <c r="JL17" i="11"/>
  <c r="FM16" i="11"/>
  <c r="GW16" i="11"/>
  <c r="FG17" i="11"/>
  <c r="HP16" i="11"/>
  <c r="JF16" i="11"/>
  <c r="CS16" i="11"/>
  <c r="CT16" i="11" s="1"/>
  <c r="FT16" i="11"/>
  <c r="FU16" i="11" s="1"/>
  <c r="FA17" i="11"/>
  <c r="GR17" i="11"/>
  <c r="GS17" i="11" s="1"/>
  <c r="IZ16" i="11"/>
  <c r="HW17" i="11"/>
  <c r="HX17" i="11" s="1"/>
  <c r="AP17" i="11"/>
  <c r="AD17" i="11"/>
  <c r="AE17" i="11" s="1"/>
  <c r="AO16" i="11"/>
  <c r="AV17" i="11"/>
  <c r="AW17" i="11" s="1"/>
  <c r="BC17" i="11"/>
  <c r="BS17" i="11"/>
  <c r="CA16" i="11"/>
  <c r="CB16" i="11" s="1"/>
  <c r="CR16" i="11"/>
  <c r="DQ16" i="11"/>
  <c r="DR16" i="11" s="1"/>
  <c r="DW16" i="11"/>
  <c r="DX16" i="11" s="1"/>
  <c r="CY17" i="11"/>
  <c r="CZ17" i="11" s="1"/>
  <c r="FI16" i="11"/>
  <c r="GK16" i="11"/>
  <c r="HC16" i="11"/>
  <c r="FB17" i="11"/>
  <c r="FC17" i="11" s="1"/>
  <c r="GG17" i="11"/>
  <c r="GW17" i="11"/>
  <c r="HI17" i="11"/>
  <c r="JA16" i="11"/>
  <c r="JB16" i="11" s="1"/>
  <c r="KF16" i="11"/>
  <c r="ID17" i="11"/>
  <c r="IN17" i="11"/>
  <c r="AC16" i="11"/>
  <c r="AJ16" i="11"/>
  <c r="AK16" i="11" s="1"/>
  <c r="AJ17" i="11"/>
  <c r="AK17" i="11" s="1"/>
  <c r="AP16" i="11"/>
  <c r="AQ16" i="11" s="1"/>
  <c r="BS16" i="11"/>
  <c r="CM16" i="11"/>
  <c r="CN16" i="11" s="1"/>
  <c r="DL16" i="11"/>
  <c r="EC16" i="11"/>
  <c r="ED16" i="11" s="1"/>
  <c r="EI16" i="11"/>
  <c r="EJ16" i="11" s="1"/>
  <c r="CN17" i="11"/>
  <c r="DD17" i="11"/>
  <c r="DK17" i="11"/>
  <c r="DL17" i="11" s="1"/>
  <c r="DX17" i="11"/>
  <c r="EJ17" i="11"/>
  <c r="FA16" i="11"/>
  <c r="GE16" i="11"/>
  <c r="GR16" i="11"/>
  <c r="GS16" i="11" s="1"/>
  <c r="GX16" i="11"/>
  <c r="GY16" i="11" s="1"/>
  <c r="HD16" i="11"/>
  <c r="HE16" i="11" s="1"/>
  <c r="FY17" i="11"/>
  <c r="HC17" i="11"/>
  <c r="IB16" i="11"/>
  <c r="JX16" i="11"/>
  <c r="IH17" i="11"/>
  <c r="KD17" i="11"/>
  <c r="ID16" i="11"/>
  <c r="JL16" i="11"/>
  <c r="HQ16" i="11"/>
  <c r="HR16" i="11" s="1"/>
  <c r="HV16" i="11"/>
  <c r="IO16" i="11"/>
  <c r="IP16" i="11" s="1"/>
  <c r="JR16" i="11"/>
  <c r="HQ17" i="11"/>
  <c r="HR17" i="11" s="1"/>
  <c r="HV17" i="11"/>
  <c r="IO17" i="11"/>
  <c r="IP17" i="11" s="1"/>
  <c r="JM17" i="11"/>
  <c r="JN17" i="11" s="1"/>
  <c r="JR17" i="11"/>
  <c r="HW16" i="11"/>
  <c r="HX16" i="11" s="1"/>
  <c r="JS16" i="11"/>
  <c r="JT16" i="11" s="1"/>
  <c r="IB17" i="11"/>
  <c r="IZ17" i="11"/>
  <c r="JS17" i="11"/>
  <c r="JT17" i="11" s="1"/>
  <c r="JX17" i="11"/>
  <c r="GA17" i="11"/>
  <c r="GY17" i="11"/>
  <c r="EU16" i="11"/>
  <c r="FN16" i="11"/>
  <c r="FO16" i="11" s="1"/>
  <c r="FS16" i="11"/>
  <c r="GL16" i="11"/>
  <c r="GM16" i="11" s="1"/>
  <c r="GQ16" i="11"/>
  <c r="HJ16" i="11"/>
  <c r="HK16" i="11" s="1"/>
  <c r="EU17" i="11"/>
  <c r="FN17" i="11"/>
  <c r="FO17" i="11" s="1"/>
  <c r="FS17" i="11"/>
  <c r="GL17" i="11"/>
  <c r="GM17" i="11" s="1"/>
  <c r="GQ17" i="11"/>
  <c r="HJ17" i="11"/>
  <c r="HK17" i="11" s="1"/>
  <c r="FU17" i="11"/>
  <c r="CF16" i="11"/>
  <c r="DD16" i="11"/>
  <c r="EB16" i="11"/>
  <c r="CA17" i="11"/>
  <c r="CB17" i="11" s="1"/>
  <c r="CG16" i="11"/>
  <c r="CH16" i="11" s="1"/>
  <c r="CL16" i="11"/>
  <c r="DE16" i="11"/>
  <c r="DF16" i="11" s="1"/>
  <c r="DJ16" i="11"/>
  <c r="EH16" i="11"/>
  <c r="CG17" i="11"/>
  <c r="CH17" i="11" s="1"/>
  <c r="CL17" i="11"/>
  <c r="DE17" i="11"/>
  <c r="DF17" i="11" s="1"/>
  <c r="DJ17" i="11"/>
  <c r="EC17" i="11"/>
  <c r="ED17" i="11" s="1"/>
  <c r="EH17" i="11"/>
  <c r="BZ16" i="11"/>
  <c r="CX16" i="11"/>
  <c r="DV16" i="11"/>
  <c r="EO16" i="11"/>
  <c r="EP16" i="11" s="1"/>
  <c r="CS17" i="11"/>
  <c r="CT17" i="11" s="1"/>
  <c r="CX17" i="11"/>
  <c r="DQ17" i="11"/>
  <c r="DR17" i="11" s="1"/>
  <c r="DV17" i="11"/>
  <c r="EO17" i="11"/>
  <c r="EP17" i="11" s="1"/>
  <c r="BH16" i="11"/>
  <c r="BI16" i="11" s="1"/>
  <c r="BM16" i="11"/>
  <c r="BH17" i="11"/>
  <c r="BI17" i="11" s="1"/>
  <c r="BM17" i="11"/>
  <c r="BU17" i="11"/>
  <c r="BN16" i="11"/>
  <c r="BO16" i="11" s="1"/>
  <c r="BN17" i="11"/>
  <c r="BO17" i="11" s="1"/>
  <c r="AU16" i="11"/>
  <c r="AQ17" i="11"/>
  <c r="AO17" i="11"/>
  <c r="AI16" i="11"/>
  <c r="AC17" i="11"/>
  <c r="Y16" i="11"/>
  <c r="W16" i="11"/>
  <c r="CZ18" i="11" l="1"/>
  <c r="U22" i="11" s="1"/>
  <c r="KF18" i="11"/>
  <c r="AZ22" i="11" s="1"/>
  <c r="JB18" i="11"/>
  <c r="AU22" i="11" s="1"/>
  <c r="GS18" i="11"/>
  <c r="AK22" i="11" s="1"/>
  <c r="HE18" i="11"/>
  <c r="AM22" i="11" s="1"/>
  <c r="GY18" i="11"/>
  <c r="AL22" i="11" s="1"/>
  <c r="CN18" i="11"/>
  <c r="S22" i="11" s="1"/>
  <c r="DX18" i="11"/>
  <c r="Y22" i="11" s="1"/>
  <c r="ID18" i="11"/>
  <c r="AQ22" i="11" s="1"/>
  <c r="JZ18" i="11"/>
  <c r="AY22" i="11" s="1"/>
  <c r="GG18" i="11"/>
  <c r="AI22" i="11" s="1"/>
  <c r="JN18" i="11"/>
  <c r="AW22" i="11" s="1"/>
  <c r="BC18" i="11"/>
  <c r="M22" i="11" s="1"/>
  <c r="BI18" i="11"/>
  <c r="N22" i="11" s="1"/>
  <c r="EJ18" i="11"/>
  <c r="AA22" i="11" s="1"/>
  <c r="FU18" i="11"/>
  <c r="AG22" i="11" s="1"/>
  <c r="HX18" i="11"/>
  <c r="AP22" i="11" s="1"/>
  <c r="JH18" i="11"/>
  <c r="AV22" i="11" s="1"/>
  <c r="DR18" i="11"/>
  <c r="X22" i="11" s="1"/>
  <c r="DF18" i="11"/>
  <c r="V22" i="11" s="1"/>
  <c r="DL18" i="11"/>
  <c r="W22" i="11" s="1"/>
  <c r="FI18" i="11"/>
  <c r="AE22" i="11" s="1"/>
  <c r="AQ18" i="11"/>
  <c r="K22" i="11" s="1"/>
  <c r="GM18" i="11"/>
  <c r="AJ22" i="11" s="1"/>
  <c r="GA18" i="11"/>
  <c r="AH22" i="11" s="1"/>
  <c r="IJ18" i="11"/>
  <c r="AR22" i="11" s="1"/>
  <c r="AE18" i="11"/>
  <c r="I22" i="11" s="1"/>
  <c r="IP18" i="11"/>
  <c r="AS22" i="11" s="1"/>
  <c r="HR18" i="11"/>
  <c r="JT18" i="11"/>
  <c r="AX22" i="11" s="1"/>
  <c r="HK18" i="11"/>
  <c r="AN22" i="11" s="1"/>
  <c r="FO18" i="11"/>
  <c r="AF22" i="11" s="1"/>
  <c r="EW18" i="11"/>
  <c r="FC18" i="11"/>
  <c r="AD22" i="11" s="1"/>
  <c r="EP18" i="11"/>
  <c r="AB22" i="11" s="1"/>
  <c r="CB18" i="11"/>
  <c r="CH18" i="11"/>
  <c r="R22" i="11" s="1"/>
  <c r="ED18" i="11"/>
  <c r="Z22" i="11" s="1"/>
  <c r="CT18" i="11"/>
  <c r="T22" i="11" s="1"/>
  <c r="BU18" i="11"/>
  <c r="P22" i="11" s="1"/>
  <c r="BO18" i="11"/>
  <c r="O22" i="11" s="1"/>
  <c r="AW18" i="11"/>
  <c r="L22" i="11" s="1"/>
  <c r="AK18" i="11"/>
  <c r="J22" i="11" s="1"/>
  <c r="Y18" i="11"/>
  <c r="H22" i="11" s="1"/>
  <c r="AO22" i="11" l="1"/>
  <c r="KG18" i="11"/>
  <c r="AC22" i="11"/>
  <c r="HL18" i="11"/>
  <c r="Q22" i="11"/>
  <c r="EQ18" i="11"/>
  <c r="P17" i="11"/>
  <c r="O17" i="11"/>
  <c r="Q17" i="11" s="1"/>
  <c r="P16" i="11"/>
  <c r="O16" i="11"/>
  <c r="J17" i="11"/>
  <c r="I17" i="11"/>
  <c r="J16" i="11"/>
  <c r="I16" i="11"/>
  <c r="L16" i="11" s="1"/>
  <c r="Q16" i="11" l="1"/>
  <c r="L17" i="11"/>
  <c r="M17" i="11" s="1"/>
  <c r="K17" i="11"/>
  <c r="R17" i="11"/>
  <c r="S17" i="11" s="1"/>
  <c r="R16" i="11"/>
  <c r="S16" i="11" s="1"/>
  <c r="M16" i="11"/>
  <c r="K16" i="11"/>
  <c r="S18" i="11" l="1"/>
  <c r="M18" i="11"/>
  <c r="F22" i="11" s="1"/>
  <c r="E12" i="5"/>
  <c r="C13" i="5"/>
  <c r="E13" i="5" s="1"/>
  <c r="G22" i="11" l="1"/>
  <c r="D7" i="11"/>
  <c r="C33" i="5"/>
  <c r="C26" i="5"/>
  <c r="E11" i="5"/>
  <c r="C10" i="5" l="1"/>
  <c r="E4" i="5"/>
  <c r="D17" i="11" l="1"/>
  <c r="D16" i="11"/>
  <c r="C17" i="11"/>
  <c r="C16" i="11"/>
  <c r="D8" i="11"/>
  <c r="C27" i="5"/>
  <c r="C28" i="5" s="1"/>
  <c r="F16" i="11" l="1"/>
  <c r="G16" i="11" s="1"/>
  <c r="E16" i="11"/>
  <c r="F17" i="11"/>
  <c r="G17" i="11" s="1"/>
  <c r="E17" i="11"/>
  <c r="C5" i="5"/>
  <c r="E15" i="5" l="1"/>
  <c r="C9" i="5" l="1"/>
  <c r="C6" i="5"/>
  <c r="C7" i="5" l="1"/>
  <c r="F8" i="9" l="1"/>
  <c r="G8" i="9" l="1"/>
  <c r="AZ11" i="9"/>
  <c r="BB10" i="12"/>
  <c r="AY11" i="9"/>
  <c r="BA10" i="12"/>
  <c r="AY10" i="9" s="1"/>
  <c r="AY10" i="12"/>
  <c r="AW10" i="9" s="1"/>
  <c r="AW10" i="12"/>
  <c r="AU10" i="9" s="1"/>
  <c r="AU10" i="12"/>
  <c r="AS10" i="9" s="1"/>
  <c r="AS10" i="12"/>
  <c r="AQ10" i="9" s="1"/>
  <c r="AZ10" i="12"/>
  <c r="AX10" i="9" s="1"/>
  <c r="AX10" i="12"/>
  <c r="AV10" i="9" s="1"/>
  <c r="AV10" i="12"/>
  <c r="AT10" i="9" s="1"/>
  <c r="AT10" i="12"/>
  <c r="AR10" i="9" s="1"/>
  <c r="AR10" i="12"/>
  <c r="AP10" i="9" s="1"/>
  <c r="AR11" i="9"/>
  <c r="AW11" i="9"/>
  <c r="AS11" i="9"/>
  <c r="AT11" i="9"/>
  <c r="AP11" i="9"/>
  <c r="AX11" i="9"/>
  <c r="AQ11" i="9"/>
  <c r="AU11" i="9"/>
  <c r="AZ10" i="9" l="1"/>
  <c r="AO11" i="9"/>
  <c r="H8" i="9"/>
  <c r="AQ10" i="12"/>
  <c r="BC10" i="12" s="1"/>
  <c r="AV11" i="9"/>
  <c r="AO10" i="12"/>
  <c r="AD10" i="12"/>
  <c r="AO10" i="9" l="1"/>
  <c r="I8" i="9"/>
  <c r="J8" i="9" l="1"/>
  <c r="K8" i="9" l="1"/>
  <c r="L8" i="9" l="1"/>
  <c r="M8" i="9" l="1"/>
  <c r="N8" i="9" l="1"/>
  <c r="O8" i="9" l="1"/>
  <c r="P8" i="9" l="1"/>
  <c r="Q8" i="9" l="1"/>
  <c r="R8" i="9" l="1"/>
  <c r="S8" i="9" l="1"/>
  <c r="T8" i="9" s="1"/>
  <c r="U8" i="9" s="1"/>
  <c r="V8" i="9" s="1"/>
  <c r="W8" i="9" s="1"/>
  <c r="X8" i="9" s="1"/>
  <c r="Y8" i="9" s="1"/>
  <c r="Z8" i="9" s="1"/>
  <c r="AA8" i="9" s="1"/>
  <c r="AB8" i="9" s="1"/>
  <c r="AC8" i="9" l="1"/>
  <c r="AD8" i="9" l="1"/>
  <c r="AE8" i="9" l="1"/>
  <c r="AF8" i="9" l="1"/>
  <c r="AG8" i="9" l="1"/>
  <c r="AH8" i="9" l="1"/>
  <c r="AI8" i="9" l="1"/>
  <c r="AJ8" i="9" l="1"/>
  <c r="AK8" i="9" l="1"/>
  <c r="O4" i="13"/>
  <c r="O5" i="13"/>
  <c r="O6" i="13"/>
  <c r="O7" i="13"/>
  <c r="O8" i="13"/>
  <c r="O12" i="13"/>
  <c r="O14" i="13"/>
  <c r="O15" i="13"/>
  <c r="O16" i="13"/>
  <c r="O3" i="13"/>
  <c r="AL8" i="9" l="1"/>
  <c r="AM8" i="9" l="1"/>
  <c r="AN8" i="9" l="1"/>
  <c r="E9" i="5"/>
  <c r="AO8" i="9" l="1"/>
  <c r="AP8" i="9" l="1"/>
  <c r="F11" i="9"/>
  <c r="E10" i="12"/>
  <c r="F10" i="12"/>
  <c r="F10" i="9" l="1"/>
  <c r="AQ8" i="9"/>
  <c r="G11" i="9"/>
  <c r="G10" i="9"/>
  <c r="H10" i="12"/>
  <c r="G10" i="12"/>
  <c r="F9" i="9"/>
  <c r="F22" i="9" s="1"/>
  <c r="G18" i="11"/>
  <c r="B5" i="26" s="1"/>
  <c r="B16" i="26" s="1"/>
  <c r="B28" i="26" s="1"/>
  <c r="B30" i="26" s="1"/>
  <c r="E22" i="11" l="1"/>
  <c r="F12" i="9"/>
  <c r="F20" i="9" s="1"/>
  <c r="AR8" i="9"/>
  <c r="E9" i="9"/>
  <c r="E22" i="9" s="1"/>
  <c r="I11" i="9"/>
  <c r="G9" i="9"/>
  <c r="H11" i="9"/>
  <c r="H10" i="9"/>
  <c r="BV18" i="11"/>
  <c r="I10" i="9"/>
  <c r="E5" i="5"/>
  <c r="E6" i="5"/>
  <c r="E7" i="5"/>
  <c r="E8" i="5"/>
  <c r="E10" i="5"/>
  <c r="E14" i="5"/>
  <c r="E3" i="5"/>
  <c r="G12" i="9" l="1"/>
  <c r="G20" i="9" s="1"/>
  <c r="G22" i="9"/>
  <c r="AS8" i="9"/>
  <c r="E16" i="5"/>
  <c r="B31" i="26" s="1"/>
  <c r="H9" i="9"/>
  <c r="J10" i="12"/>
  <c r="H12" i="9" l="1"/>
  <c r="H20" i="9" s="1"/>
  <c r="H22" i="9"/>
  <c r="D21" i="9"/>
  <c r="AT8" i="9"/>
  <c r="K11" i="9"/>
  <c r="I9" i="9"/>
  <c r="I10" i="12"/>
  <c r="J10" i="9" s="1"/>
  <c r="K10" i="9"/>
  <c r="J11" i="9"/>
  <c r="K10" i="12"/>
  <c r="I12" i="9" l="1"/>
  <c r="I20" i="9" s="1"/>
  <c r="I22" i="9"/>
  <c r="AU8" i="9"/>
  <c r="AV8" i="9" s="1"/>
  <c r="AW8" i="9" s="1"/>
  <c r="AX8" i="9" s="1"/>
  <c r="AY8" i="9" s="1"/>
  <c r="AZ8" i="9" s="1"/>
  <c r="L11" i="9"/>
  <c r="J9" i="9"/>
  <c r="L10" i="9"/>
  <c r="L10" i="12"/>
  <c r="J12" i="9" l="1"/>
  <c r="J20" i="9" s="1"/>
  <c r="J22" i="9"/>
  <c r="K9" i="9"/>
  <c r="M11" i="9"/>
  <c r="M10" i="9"/>
  <c r="M10" i="12"/>
  <c r="K12" i="9" l="1"/>
  <c r="K20" i="9" s="1"/>
  <c r="K22" i="9"/>
  <c r="N11" i="9"/>
  <c r="L9" i="9"/>
  <c r="Q10" i="9"/>
  <c r="N10" i="9"/>
  <c r="N10" i="12"/>
  <c r="L12" i="9" l="1"/>
  <c r="L20" i="9" s="1"/>
  <c r="L22" i="9"/>
  <c r="O11" i="9"/>
  <c r="M9" i="9"/>
  <c r="O10" i="9"/>
  <c r="M12" i="9" l="1"/>
  <c r="M20" i="9" s="1"/>
  <c r="M22" i="9"/>
  <c r="N9" i="9"/>
  <c r="O10" i="12"/>
  <c r="P10" i="12" s="1"/>
  <c r="Q11" i="9"/>
  <c r="R10" i="9"/>
  <c r="N12" i="9" l="1"/>
  <c r="N20" i="9" s="1"/>
  <c r="N22" i="9"/>
  <c r="P10" i="9"/>
  <c r="O9" i="9"/>
  <c r="R11" i="9"/>
  <c r="S11" i="9"/>
  <c r="P11" i="9"/>
  <c r="S10" i="9"/>
  <c r="O12" i="9" l="1"/>
  <c r="O20" i="9" s="1"/>
  <c r="O22" i="9"/>
  <c r="T11" i="9"/>
  <c r="P9" i="9"/>
  <c r="T10" i="9"/>
  <c r="P12" i="9" l="1"/>
  <c r="P20" i="9" s="1"/>
  <c r="P22" i="9"/>
  <c r="Q9" i="9"/>
  <c r="U11" i="9"/>
  <c r="U10" i="9"/>
  <c r="Q12" i="9" l="1"/>
  <c r="Q20" i="9" s="1"/>
  <c r="Q22" i="9"/>
  <c r="R9" i="9"/>
  <c r="V11" i="9"/>
  <c r="V10" i="9"/>
  <c r="R12" i="9" l="1"/>
  <c r="R20" i="9" s="1"/>
  <c r="R22" i="9"/>
  <c r="S9" i="9"/>
  <c r="W11" i="9"/>
  <c r="W10" i="9"/>
  <c r="S12" i="9" l="1"/>
  <c r="S20" i="9" s="1"/>
  <c r="S22" i="9"/>
  <c r="X11" i="9"/>
  <c r="T9" i="9"/>
  <c r="X10" i="9"/>
  <c r="T12" i="9" l="1"/>
  <c r="T20" i="9" s="1"/>
  <c r="T22" i="9"/>
  <c r="U9" i="9"/>
  <c r="Y11" i="9"/>
  <c r="Y10" i="9"/>
  <c r="U12" i="9" l="1"/>
  <c r="U20" i="9" s="1"/>
  <c r="U22" i="9"/>
  <c r="V9" i="9"/>
  <c r="Z11" i="9"/>
  <c r="Z10" i="9"/>
  <c r="V12" i="9" l="1"/>
  <c r="V20" i="9" s="1"/>
  <c r="V22" i="9"/>
  <c r="AA11" i="9"/>
  <c r="W9" i="9"/>
  <c r="AA10" i="9"/>
  <c r="W12" i="9" l="1"/>
  <c r="W20" i="9" s="1"/>
  <c r="W22" i="9"/>
  <c r="X9" i="9"/>
  <c r="AB10" i="9"/>
  <c r="X12" i="9" l="1"/>
  <c r="X20" i="9" s="1"/>
  <c r="X22" i="9"/>
  <c r="AB11" i="9"/>
  <c r="Y9" i="9"/>
  <c r="AC10" i="9"/>
  <c r="Y12" i="9" l="1"/>
  <c r="Y20" i="9" s="1"/>
  <c r="Y22" i="9"/>
  <c r="AC11" i="9"/>
  <c r="Z9" i="9"/>
  <c r="AE10" i="12"/>
  <c r="Z12" i="9" l="1"/>
  <c r="Z20" i="9" s="1"/>
  <c r="Z22" i="9"/>
  <c r="AD10" i="9"/>
  <c r="AA9" i="9"/>
  <c r="AF10" i="12"/>
  <c r="AE10" i="9" s="1"/>
  <c r="AD11" i="9"/>
  <c r="AG10" i="12"/>
  <c r="AA12" i="9" l="1"/>
  <c r="AA20" i="9" s="1"/>
  <c r="AA22" i="9"/>
  <c r="AF11" i="9"/>
  <c r="AB9" i="9"/>
  <c r="AE11" i="9"/>
  <c r="AF10" i="9"/>
  <c r="AB12" i="9" l="1"/>
  <c r="AB20" i="9" s="1"/>
  <c r="AB22" i="9"/>
  <c r="AC9" i="9"/>
  <c r="AH10" i="12"/>
  <c r="AI10" i="12"/>
  <c r="AC12" i="9" l="1"/>
  <c r="AC20" i="9" s="1"/>
  <c r="AC22" i="9"/>
  <c r="AG10" i="9"/>
  <c r="AD9" i="9"/>
  <c r="AG11" i="9"/>
  <c r="AH10" i="9"/>
  <c r="AD12" i="9" l="1"/>
  <c r="AD20" i="9" s="1"/>
  <c r="AD22" i="9"/>
  <c r="AH11" i="9"/>
  <c r="AE9" i="9"/>
  <c r="AJ10" i="12"/>
  <c r="AK10" i="12"/>
  <c r="AE12" i="9" l="1"/>
  <c r="AE20" i="9" s="1"/>
  <c r="AE22" i="9"/>
  <c r="AI10" i="9"/>
  <c r="AF9" i="9"/>
  <c r="AJ11" i="9"/>
  <c r="AI11" i="9"/>
  <c r="AL10" i="12"/>
  <c r="AJ10" i="9"/>
  <c r="AF12" i="9" l="1"/>
  <c r="AF20" i="9" s="1"/>
  <c r="AF22" i="9"/>
  <c r="AG9" i="9"/>
  <c r="AK11" i="9"/>
  <c r="AM10" i="12"/>
  <c r="AK10" i="9"/>
  <c r="AG12" i="9" l="1"/>
  <c r="AG20" i="9" s="1"/>
  <c r="AG22" i="9"/>
  <c r="AH9" i="9"/>
  <c r="AL11" i="9"/>
  <c r="AL10" i="9"/>
  <c r="AN10" i="12"/>
  <c r="AP10" i="12" s="1"/>
  <c r="AH12" i="9" l="1"/>
  <c r="AH20" i="9" s="1"/>
  <c r="AH22" i="9"/>
  <c r="AM11" i="9"/>
  <c r="AI9" i="9"/>
  <c r="AM10" i="9"/>
  <c r="AI12" i="9" l="1"/>
  <c r="AI20" i="9" s="1"/>
  <c r="AI22" i="9"/>
  <c r="AJ9" i="9"/>
  <c r="AN10" i="9"/>
  <c r="AJ12" i="9" l="1"/>
  <c r="AJ20" i="9" s="1"/>
  <c r="AJ22" i="9"/>
  <c r="AN11" i="9"/>
  <c r="AK9" i="9"/>
  <c r="AK12" i="9" l="1"/>
  <c r="AK20" i="9" s="1"/>
  <c r="AK22" i="9"/>
  <c r="AL9" i="9"/>
  <c r="AL12" i="9" l="1"/>
  <c r="AL20" i="9" s="1"/>
  <c r="AL22" i="9"/>
  <c r="AM9" i="9"/>
  <c r="AM12" i="9" l="1"/>
  <c r="AM20" i="9" s="1"/>
  <c r="AM22" i="9"/>
  <c r="AN9" i="9"/>
  <c r="AN12" i="9" l="1"/>
  <c r="AN20" i="9" s="1"/>
  <c r="AN22" i="9"/>
  <c r="AO9" i="9"/>
  <c r="AO12" i="9" l="1"/>
  <c r="AO20" i="9" s="1"/>
  <c r="AO22" i="9"/>
  <c r="AP9" i="9"/>
  <c r="AP12" i="9" l="1"/>
  <c r="AP20" i="9" s="1"/>
  <c r="AP22" i="9"/>
  <c r="AQ9" i="9"/>
  <c r="AQ12" i="9" l="1"/>
  <c r="AQ20" i="9" s="1"/>
  <c r="AQ22" i="9"/>
  <c r="AR9" i="9"/>
  <c r="AR12" i="9" l="1"/>
  <c r="AR20" i="9" s="1"/>
  <c r="AR22" i="9"/>
  <c r="AS9" i="9"/>
  <c r="AS12" i="9" l="1"/>
  <c r="AS20" i="9" s="1"/>
  <c r="AS22" i="9"/>
  <c r="AT9" i="9"/>
  <c r="AT12" i="9" l="1"/>
  <c r="AT20" i="9" s="1"/>
  <c r="AT22" i="9"/>
  <c r="AU9" i="9"/>
  <c r="AU12" i="9" l="1"/>
  <c r="AU20" i="9" s="1"/>
  <c r="AU22" i="9"/>
  <c r="AV9" i="9"/>
  <c r="AV12" i="9" l="1"/>
  <c r="AV20" i="9" s="1"/>
  <c r="AV22" i="9"/>
  <c r="AW9" i="9"/>
  <c r="AW12" i="9" l="1"/>
  <c r="AW20" i="9" s="1"/>
  <c r="AW22" i="9"/>
  <c r="AX9" i="9"/>
  <c r="AX12" i="9" l="1"/>
  <c r="AX20" i="9" s="1"/>
  <c r="AX22" i="9"/>
  <c r="AY9" i="9"/>
  <c r="O13" i="13"/>
  <c r="AY12" i="9" l="1"/>
  <c r="AY20" i="9" s="1"/>
  <c r="AY22" i="9"/>
  <c r="E11" i="9"/>
  <c r="AZ9" i="9"/>
  <c r="AZ12" i="9" l="1"/>
  <c r="AZ20" i="9" s="1"/>
  <c r="AZ22" i="9"/>
  <c r="E10" i="9"/>
  <c r="E12" i="9" s="1"/>
  <c r="E20" i="9" s="1"/>
  <c r="E21" i="9" l="1"/>
  <c r="F21" i="9" s="1"/>
  <c r="G21" i="9" s="1"/>
  <c r="H21" i="9" s="1"/>
  <c r="I21" i="9" s="1"/>
  <c r="J21" i="9" s="1"/>
  <c r="K21" i="9" s="1"/>
  <c r="L21" i="9" s="1"/>
  <c r="M21" i="9" s="1"/>
  <c r="N21" i="9" s="1"/>
  <c r="O21" i="9" s="1"/>
  <c r="P21" i="9" s="1"/>
  <c r="Q21" i="9" s="1"/>
  <c r="R21" i="9" s="1"/>
  <c r="S21" i="9" s="1"/>
  <c r="T21" i="9" s="1"/>
  <c r="U21" i="9" s="1"/>
  <c r="V21" i="9" s="1"/>
  <c r="W21" i="9" s="1"/>
  <c r="X21" i="9" s="1"/>
  <c r="Y21" i="9" s="1"/>
  <c r="Z21" i="9" s="1"/>
  <c r="AA21" i="9" s="1"/>
  <c r="AB21" i="9" s="1"/>
  <c r="AC21" i="9" s="1"/>
  <c r="AD21" i="9" l="1"/>
  <c r="AE21" i="9" l="1"/>
  <c r="AF21" i="9" l="1"/>
  <c r="AG21" i="9" l="1"/>
  <c r="AH21" i="9" l="1"/>
  <c r="AI21" i="9" l="1"/>
  <c r="AJ21" i="9" l="1"/>
  <c r="AK21" i="9" l="1"/>
  <c r="AL21" i="9" l="1"/>
  <c r="AM21" i="9" l="1"/>
  <c r="AN21" i="9" l="1"/>
  <c r="AO21" i="9" l="1"/>
  <c r="AP21" i="9" l="1"/>
  <c r="AQ21" i="9" l="1"/>
  <c r="AR21" i="9" l="1"/>
  <c r="AS21" i="9" l="1"/>
  <c r="AT21" i="9" l="1"/>
  <c r="AU21" i="9" l="1"/>
  <c r="AV21" i="9" l="1"/>
  <c r="AW21" i="9" l="1"/>
  <c r="AX21" i="9" l="1"/>
  <c r="AY21" i="9" l="1"/>
  <c r="AZ21" i="9" l="1"/>
</calcChain>
</file>

<file path=xl/comments1.xml><?xml version="1.0" encoding="utf-8"?>
<comments xmlns="http://schemas.openxmlformats.org/spreadsheetml/2006/main">
  <authors>
    <author>Казанцева Марина Валентиновна</author>
    <author>Виталий</author>
    <author>Сертаков Владимир Николаевич</author>
  </authors>
  <commentList>
    <comment ref="D3" authorId="0" shapeId="0">
      <text>
        <r>
          <rPr>
            <sz val="9"/>
            <color indexed="81"/>
            <rFont val="Tahoma"/>
            <family val="2"/>
            <charset val="204"/>
          </rPr>
          <t xml:space="preserve">1 месяц - ремонт (возможно будут предоставлены каникулы на данный период от арендодателя
2 месяц - оплата так называемого обеспечительного платежа.
Возможно, обеспечительный платеж не потребуется
</t>
        </r>
      </text>
    </comment>
    <comment ref="D4" authorId="1" shapeId="0">
      <text>
        <r>
          <rPr>
            <b/>
            <sz val="9"/>
            <color indexed="81"/>
            <rFont val="Tahoma"/>
            <family val="2"/>
            <charset val="204"/>
          </rPr>
          <t>может отсутствовать</t>
        </r>
      </text>
    </comment>
    <comment ref="B8" authorId="2" shapeId="0">
      <text>
        <r>
          <rPr>
            <sz val="9"/>
            <color indexed="81"/>
            <rFont val="Tahoma"/>
            <family val="2"/>
            <charset val="204"/>
          </rPr>
          <t>При необходимости ведения самостоятельной бухгалтерии</t>
        </r>
      </text>
    </comment>
    <comment ref="B24" authorId="1" shapeId="0">
      <text>
        <r>
          <rPr>
            <sz val="9"/>
            <color indexed="81"/>
            <rFont val="Tahoma"/>
            <family val="2"/>
            <charset val="204"/>
          </rPr>
          <t xml:space="preserve">вариативная работа с дизайнером = 750р/м
</t>
        </r>
      </text>
    </comment>
    <comment ref="E24" authorId="2" shapeId="0">
      <text>
        <r>
          <rPr>
            <sz val="9"/>
            <color indexed="81"/>
            <rFont val="Tahoma"/>
            <family val="2"/>
            <charset val="204"/>
          </rPr>
          <t>цена увеличивается при условии "сложного" помещения и визуализации в 3 D (как фотография)</t>
        </r>
      </text>
    </comment>
    <comment ref="B25" authorId="1" shapeId="0">
      <text>
        <r>
          <rPr>
            <sz val="9"/>
            <color indexed="81"/>
            <rFont val="Tahoma"/>
            <family val="2"/>
            <charset val="204"/>
          </rPr>
          <t>проект необходим в ТЦ (электрика ~ 15000 рублей, ОВК ~ 10000)</t>
        </r>
      </text>
    </comment>
    <comment ref="B26" authorId="1" shapeId="0">
      <text>
        <r>
          <rPr>
            <sz val="9"/>
            <color indexed="81"/>
            <rFont val="Tahoma"/>
            <family val="2"/>
            <charset val="204"/>
          </rPr>
          <t xml:space="preserve">косметика (стены, потолок), необходимая электрика, выгораживание стен из ГКЛ, некапитальный ремонт б/у помещения- 6500 руб. за кв.м. </t>
        </r>
      </text>
    </comment>
    <comment ref="B27" authorId="1" shapeId="0">
      <text>
        <r>
          <rPr>
            <sz val="9"/>
            <color indexed="81"/>
            <rFont val="Tahoma"/>
            <family val="2"/>
            <charset val="204"/>
          </rPr>
          <t>типа Армстронг (или гипсокартон) ~ 1600 на м2 (цена по курсу 64.50 руб. за 1$), типа "на шинопроводе" ~ 4250 за м2 (цена по курсу 64.50 руб. за 1$)</t>
        </r>
      </text>
    </comment>
    <comment ref="B30" authorId="1" shapeId="0">
      <text>
        <r>
          <rPr>
            <sz val="9"/>
            <color indexed="81"/>
            <rFont val="Tahoma"/>
            <family val="2"/>
            <charset val="204"/>
          </rPr>
          <t>за метр погонный рекламной конструкции, при увеличении длинны стоимость снижается</t>
        </r>
      </text>
    </comment>
    <comment ref="B31" authorId="1" shapeId="0">
      <text>
        <r>
          <rPr>
            <sz val="9"/>
            <color indexed="81"/>
            <rFont val="Tahoma"/>
            <family val="2"/>
            <charset val="204"/>
          </rPr>
          <t>нанесение пленки с изображением образа на часть витрины</t>
        </r>
      </text>
    </comment>
    <comment ref="B35" authorId="1" shapeId="0">
      <text>
        <r>
          <rPr>
            <sz val="9"/>
            <color indexed="81"/>
            <rFont val="Tahoma"/>
            <family val="2"/>
            <charset val="204"/>
          </rPr>
          <t xml:space="preserve">цена в зависимости от конфигурации помещения (мебель стандарт ~ 500 тысяч, 1 островной стеллаж ~37 тысяч, Lin@Lo -127 т.р.) </t>
        </r>
      </text>
    </comment>
    <comment ref="B37" authorId="1" shapeId="0">
      <text>
        <r>
          <rPr>
            <sz val="9"/>
            <color indexed="81"/>
            <rFont val="Tahoma"/>
            <family val="2"/>
            <charset val="204"/>
          </rPr>
          <t>в зависимости от наличия в помещении - если нет, то обычный сплит ~ 40 000 руб., фанкойл в ТЦ ~ 80 000-100 000 руб.</t>
        </r>
      </text>
    </comment>
    <comment ref="B40" authorId="1" shapeId="0">
      <text>
        <r>
          <rPr>
            <sz val="9"/>
            <color indexed="81"/>
            <rFont val="Tahoma"/>
            <family val="2"/>
            <charset val="204"/>
          </rPr>
          <t>зависит от конфигурации и площади помещения в целом, наличия каких-то элементов, которые можно использовать</t>
        </r>
      </text>
    </comment>
  </commentList>
</comments>
</file>

<file path=xl/sharedStrings.xml><?xml version="1.0" encoding="utf-8"?>
<sst xmlns="http://schemas.openxmlformats.org/spreadsheetml/2006/main" count="852" uniqueCount="217">
  <si>
    <t>ед. изм.</t>
  </si>
  <si>
    <t>шт.</t>
  </si>
  <si>
    <t>руб.</t>
  </si>
  <si>
    <t>МЕСЯЦ</t>
  </si>
  <si>
    <t>Сумма</t>
  </si>
  <si>
    <t>Статья</t>
  </si>
  <si>
    <t>Стоимость</t>
  </si>
  <si>
    <t>Кол-во</t>
  </si>
  <si>
    <t>Оплата паушального взноса</t>
  </si>
  <si>
    <t>ИТОГО:</t>
  </si>
  <si>
    <t>Объемы продаж</t>
  </si>
  <si>
    <t>ПЕРВОНАЧАЛЬНЫЕ ИНВЕСТИЦИОННЫЕ ЗАТРАТЫ</t>
  </si>
  <si>
    <t>Аренда</t>
  </si>
  <si>
    <t>ДЕНЕЖНЫЙ ПОТОК НАРАСТАЮЩИМ ИТОГОМ:</t>
  </si>
  <si>
    <t>МЕСЯЦЫ</t>
  </si>
  <si>
    <t>Должность</t>
  </si>
  <si>
    <t>Оклад</t>
  </si>
  <si>
    <t>Стимулирующая часть</t>
  </si>
  <si>
    <t>ФОТ</t>
  </si>
  <si>
    <t>Количество сотрудников</t>
  </si>
  <si>
    <t>ИТОГО, ФОТ:</t>
  </si>
  <si>
    <t>МЕСЯЦ 1</t>
  </si>
  <si>
    <t>МЕСЯЦ 2</t>
  </si>
  <si>
    <t>МЕСЯЦ 3</t>
  </si>
  <si>
    <t>МЕСЯЦ 4</t>
  </si>
  <si>
    <t>МЕСЯЦ 5</t>
  </si>
  <si>
    <t>МЕСЯЦ 6</t>
  </si>
  <si>
    <t>МЕСЯЦ 7</t>
  </si>
  <si>
    <t>МЕСЯЦ 8</t>
  </si>
  <si>
    <t>МЕСЯЦ 9</t>
  </si>
  <si>
    <t>МЕСЯЦ 10</t>
  </si>
  <si>
    <t>МЕСЯЦ 11</t>
  </si>
  <si>
    <t>МЕСЯЦ 12</t>
  </si>
  <si>
    <t>СТАТЬИ ЗАТРАТ</t>
  </si>
  <si>
    <t>СТАТЬЯ ЗАТРАТ</t>
  </si>
  <si>
    <t>Приобретение канцтоваров, расходных материалов</t>
  </si>
  <si>
    <t>Услуги по уборке помещений</t>
  </si>
  <si>
    <t>Затраты на рекламу открытия</t>
  </si>
  <si>
    <t>Оплата провайдеру интернета</t>
  </si>
  <si>
    <t>Бухгалтер (внештат)</t>
  </si>
  <si>
    <t>Закупка оборудования</t>
  </si>
  <si>
    <t>Оформление помещения</t>
  </si>
  <si>
    <t>Средний чек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</si>
  <si>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</si>
  <si>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</si>
  <si>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</si>
  <si>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</si>
  <si>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</si>
  <si>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</si>
  <si>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</si>
  <si>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</si>
  <si>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</si>
  <si>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</si>
  <si>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</si>
  <si>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</si>
  <si>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ОПС, огнетушители</t>
  </si>
  <si>
    <t>Закупка техники (компьютеры, МФУ, сканер штрихкодов, ККТ, музыка)</t>
  </si>
  <si>
    <t>Заведующий</t>
  </si>
  <si>
    <t>Продавец</t>
  </si>
  <si>
    <t>Охрана, ТО ОПС</t>
  </si>
  <si>
    <t>Коммунальные платежи</t>
  </si>
  <si>
    <t>ЕНВД (прогноз)</t>
  </si>
  <si>
    <t>НДФЛ</t>
  </si>
  <si>
    <t xml:space="preserve">ЕСН </t>
  </si>
  <si>
    <t>1-й год</t>
  </si>
  <si>
    <t>2-й год</t>
  </si>
  <si>
    <t>3-й год</t>
  </si>
  <si>
    <t>Итого</t>
  </si>
  <si>
    <t xml:space="preserve">1-й год </t>
  </si>
  <si>
    <t xml:space="preserve">2-й год </t>
  </si>
  <si>
    <t xml:space="preserve">3-й год </t>
  </si>
  <si>
    <t>Доля Прочего ассортимента в выручке</t>
  </si>
  <si>
    <t>ПЛАТЕЖИ ЗА ТОВАР :</t>
  </si>
  <si>
    <t>ВЫРУЧКА:</t>
  </si>
  <si>
    <t>УСЛОВНО-ПОСТОЯННЫЕ РАСХОДЫ:</t>
  </si>
  <si>
    <t>ИТОГО УСЛОВНО-ПОСТОЯННЫЕ РАСХОДЫ</t>
  </si>
  <si>
    <t>ДОХОД= (Маржа с продаж)-(Условно Постоянные расходы)</t>
  </si>
  <si>
    <t>Расчетные значения</t>
  </si>
  <si>
    <t xml:space="preserve">  ИТОГО ВЫРУЧКА  </t>
  </si>
  <si>
    <t xml:space="preserve">Расходы на продвижение </t>
  </si>
  <si>
    <t xml:space="preserve">ИТОГО: ПЛАТЕЖИ ЗА ТОВАР </t>
  </si>
  <si>
    <t xml:space="preserve"> - 1месяц</t>
  </si>
  <si>
    <t xml:space="preserve">4-й год </t>
  </si>
  <si>
    <t>4-й год</t>
  </si>
  <si>
    <t xml:space="preserve">Услуги инкассации 0,2% от т/о </t>
  </si>
  <si>
    <t xml:space="preserve">Норма потерь ТМЦ 0,2% от т/о </t>
  </si>
  <si>
    <t>Закупка ПО (1с)</t>
  </si>
  <si>
    <t>ИТОГО МАРЖА Франчайзи</t>
  </si>
  <si>
    <t>ориентировочные параметры помещения</t>
  </si>
  <si>
    <t>торговая площадь</t>
  </si>
  <si>
    <t>стоимость</t>
  </si>
  <si>
    <t>цена</t>
  </si>
  <si>
    <t>дизайн-проект</t>
  </si>
  <si>
    <t>проектные работы в случае необходимости (ТЦ)</t>
  </si>
  <si>
    <t>ремонтно-строительные работы</t>
  </si>
  <si>
    <t>осветительное оборудование</t>
  </si>
  <si>
    <t>рекламный элемент на фасаде "образ" (либо "витрина")</t>
  </si>
  <si>
    <t>внутренняя навигация</t>
  </si>
  <si>
    <t>600-800</t>
  </si>
  <si>
    <t>ОПС, огнетушители, знаки</t>
  </si>
  <si>
    <t>системный блок</t>
  </si>
  <si>
    <t>монитор</t>
  </si>
  <si>
    <t>сканер</t>
  </si>
  <si>
    <t>считыватель магнитных карт</t>
  </si>
  <si>
    <t>источник бесперебойного питания</t>
  </si>
  <si>
    <t>денежный ящик</t>
  </si>
  <si>
    <t>чекопечатающая машинка</t>
  </si>
  <si>
    <t>детектор валют</t>
  </si>
  <si>
    <t>ТЦ (пол, стены, потолок Грильято)</t>
  </si>
  <si>
    <t>итого Ремонт помещения:</t>
  </si>
  <si>
    <t>итого Оформление помещения:</t>
  </si>
  <si>
    <t>итого Оборудование:</t>
  </si>
  <si>
    <t>косметика, пол, потолок армстронг, ремонт б/у помещения</t>
  </si>
  <si>
    <t>косметика (стены, потолок), необходимая электрика, небольшой ремонт б/у помещения</t>
  </si>
  <si>
    <t>косметика (стены, потолок), необходимая электрика, выгораживание стен из ГКЛ, небольшой ремонт б/у помещения</t>
  </si>
  <si>
    <t>площадь фасада под "образ"</t>
  </si>
  <si>
    <t>дипазон цены</t>
  </si>
  <si>
    <t>9500-14000</t>
  </si>
  <si>
    <t>8000-9000</t>
  </si>
  <si>
    <t>300-600</t>
  </si>
  <si>
    <t>коэффициент на ремонтные работы (зависит от города)</t>
  </si>
  <si>
    <t>Наценка франчайзи на Прочем ассортименте</t>
  </si>
  <si>
    <t>Маржа франчайзи на Прочем ассортименте</t>
  </si>
  <si>
    <t>Себестотоимость  Прочего ассортимента</t>
  </si>
  <si>
    <t>Маржа с продаж Прочего ассортимента</t>
  </si>
  <si>
    <t>Сумма отгрузки для франчайзи  Прочего ассортимента</t>
  </si>
  <si>
    <t>принтер с запасным картриджем</t>
  </si>
  <si>
    <t>+</t>
  </si>
  <si>
    <t>Налоги (+/-)</t>
  </si>
  <si>
    <t>% наценки Франчайзи</t>
  </si>
  <si>
    <t>Текущий ремонт и хоз.расходы</t>
  </si>
  <si>
    <t>м²</t>
  </si>
  <si>
    <t>Торговое оборудование (мебель, острова, крючки и ценникодержатели)</t>
  </si>
  <si>
    <t>Штора, кресло, стол в подсобку, хоз.инвентарь, модем, сот.телефон, чайник, канцелярия</t>
  </si>
  <si>
    <t>Климатическое оборудование</t>
  </si>
  <si>
    <t>РЕМОНТ ПОМЕЩЕНИЙ (вид работы)</t>
  </si>
  <si>
    <t>ЗАКУПКА ОБОРУДОВАНИЯ (наименование оборудования)</t>
  </si>
  <si>
    <t>тип ремонтно-строительных работ</t>
  </si>
  <si>
    <t>ОФОРМЛЕНИЕ ПОМЕЩЕНИЯ</t>
  </si>
  <si>
    <t>Рекламная вывеска</t>
  </si>
  <si>
    <t>Итого Закупка техники:</t>
  </si>
  <si>
    <t>Аренда помещения</t>
  </si>
  <si>
    <t>750-1500</t>
  </si>
  <si>
    <t>Прочие расходы (включая 3% на логистику)</t>
  </si>
  <si>
    <t>музыкальное оборудование (внутреннее оборудование + уличные колонки -при условии стрит ритейла)</t>
  </si>
  <si>
    <t>Закупка форменной одежды</t>
  </si>
  <si>
    <t>Стимулирующая 
часть</t>
  </si>
  <si>
    <t>Итого з.п. с НДФЛ</t>
  </si>
  <si>
    <t>длина фасада</t>
  </si>
  <si>
    <t>Ремонт помещения</t>
  </si>
  <si>
    <t>Проезд маркетолога из г.Ростова-на-Дону и обратно</t>
  </si>
  <si>
    <t>Ориентировочные расходы на выезд маркетолога 
и сотрудника Франчайзера для участия в открытии магазина</t>
  </si>
  <si>
    <t>Затраты на выезд маркетолога и сотрудника франчайзера для организации открытия</t>
  </si>
  <si>
    <t>Проживание маркетолога (от 4 до 7 дней)</t>
  </si>
  <si>
    <t>Проезд сотрудника команды запуска из г.Ростова-на-Дону и обратно</t>
  </si>
  <si>
    <t>Наценка франчайзи</t>
  </si>
  <si>
    <t>Доля собственных импортных торговых марок в выручке</t>
  </si>
  <si>
    <t>Наценка франчайзи на собственных импортных торговых марках</t>
  </si>
  <si>
    <t>Маржа франчайзи на собственных импортных торговых марках</t>
  </si>
  <si>
    <t>Сумма отгрузки для франчайзи собственных импортных торговых марках</t>
  </si>
  <si>
    <t>Продаж в месяц 
(всего пробито чеков)</t>
  </si>
  <si>
    <t xml:space="preserve"> ИТОГО: Маржа с продаж</t>
  </si>
  <si>
    <t>Маржа с продаж собственных импортных торговых марок</t>
  </si>
  <si>
    <t>Себестоимость собственных импортных торговых марок</t>
  </si>
  <si>
    <t>1-й месяц</t>
  </si>
  <si>
    <t>2-й месяц</t>
  </si>
  <si>
    <t>3-й месяц</t>
  </si>
  <si>
    <t>4-й месяц</t>
  </si>
  <si>
    <t>5-й месяц</t>
  </si>
  <si>
    <t>6-й месяц</t>
  </si>
  <si>
    <t>7-й месяц</t>
  </si>
  <si>
    <t>8-й месяц</t>
  </si>
  <si>
    <t>9-й месяц</t>
  </si>
  <si>
    <t>10-й месяц</t>
  </si>
  <si>
    <t>11-й месяц</t>
  </si>
  <si>
    <t>12-й месяц</t>
  </si>
  <si>
    <t>ИТОГО</t>
  </si>
  <si>
    <t>Федеральная реклама (10.000 руб. в месяц с 60-го магазина)</t>
  </si>
  <si>
    <t xml:space="preserve">Бонусы клиентов = 2% от т/о </t>
  </si>
  <si>
    <t>Затраты на локальную рекламу = 1% от т/о</t>
  </si>
  <si>
    <t>Приобретение рекламных журналов «Индустрия красоты» - 2000 шт. 1 раз в квартал</t>
  </si>
  <si>
    <t>ИТОГО ВЫРУЧКА</t>
  </si>
  <si>
    <t>Оплата риелторам</t>
  </si>
  <si>
    <t>Проживание сотрудника команды запуска (14 дней)</t>
  </si>
  <si>
    <t xml:space="preserve">Затраты на проведение промо-мероприятий (подарки клиентам и пр.) = 1% от т/о </t>
  </si>
  <si>
    <t>Логистика 3% от с-сти</t>
  </si>
  <si>
    <t>в месяц</t>
  </si>
  <si>
    <t>Постоянные расходы</t>
  </si>
  <si>
    <t>Переменные расходы</t>
  </si>
  <si>
    <t>Эквайринг (2% от 25% от т/о)</t>
  </si>
  <si>
    <t>Продаж в месяц (всего пробито чеков)</t>
  </si>
  <si>
    <t>ИТОГО расходы в месяц</t>
  </si>
  <si>
    <t>Окупаемость</t>
  </si>
  <si>
    <t>1 600-4 250</t>
  </si>
  <si>
    <t>5 000-9 000</t>
  </si>
  <si>
    <t>Приобретение рекламных журналов «Индустрия красоты» - 1500 шт. 1 раз в квартал</t>
  </si>
  <si>
    <t>ИТОГО сумма отгрузки для франчайзи</t>
  </si>
  <si>
    <t>%-т ФОТ</t>
  </si>
  <si>
    <t>итого
1-й год</t>
  </si>
  <si>
    <t>итого
2-й год</t>
  </si>
  <si>
    <t>итого
3-й год</t>
  </si>
  <si>
    <t>итого
4-й год</t>
  </si>
  <si>
    <t>Итого з.п. 
"на руки"</t>
  </si>
  <si>
    <t>Итого
1-й год</t>
  </si>
  <si>
    <t>Итого
2-й год</t>
  </si>
  <si>
    <t>Итого
3-й год</t>
  </si>
  <si>
    <t>Итого
4-й год</t>
  </si>
  <si>
    <t>РАСЧЕТ УРОВНЯ ВЫРУЧКИ</t>
  </si>
  <si>
    <t>Сумма доли собственных импортных торговых марок в выручке</t>
  </si>
  <si>
    <t>Сумма доли Прочего ассортимента в выручке</t>
  </si>
  <si>
    <t>лет</t>
  </si>
  <si>
    <t>ДОХОД в месяц</t>
  </si>
  <si>
    <t>Товарный запас (3 000 000 р. + стоимость доставки примерно 60.000 руб.)</t>
  </si>
  <si>
    <t>цена, 1 кв.м.</t>
  </si>
  <si>
    <t>Предоставляется франчайзером при оплате франчайзи. При этом франчайзер гарантирует полную настройку и установку необходимого програмного обеспечения. 
Доставка производится совместно с первой поставкой товара</t>
  </si>
  <si>
    <t>Налог - ЕНВД (с учетом 50% уменьшения по ЕСН)</t>
  </si>
  <si>
    <t>Логистика 3% от себестоимости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</si>
</sst>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.00&quot;р.&quot;_-;\-* #,##0.00&quot;р.&quot;_-;_-* &quot;-&quot;??&quot;р.&quot;_-;_-@_-"/>
    <numFmt numFmtId="166" formatCode="_(* #,##0_);_(* \(#,##0\);_(* &quot;-&quot;_);_(@_)"/>
    <numFmt numFmtId="167" formatCode="_(* #,##0.00_);_(* \(#,##0.00\);_(* &quot;-&quot;??_);_(@_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* #,##0\ _F_-;\-* #,##0\ _F_-;_-* &quot;-&quot;\ _F_-;_-@_-"/>
    <numFmt numFmtId="171" formatCode="_-* #,##0.00\ _F_-;\-* #,##0.00\ _F_-;_-* &quot;-&quot;??\ _F_-;_-@_-"/>
    <numFmt numFmtId="172" formatCode="#,##0.00&quot;р.&quot;"/>
    <numFmt numFmtId="173" formatCode="#,##0&quot;р.&quot;"/>
    <numFmt numFmtId="174" formatCode="#,##0_р_."/>
    <numFmt numFmtId="175" formatCode="#,##0.0"/>
  </numFmts>
  <fonts count="2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Helvetica-Narrow"/>
    </font>
    <font>
      <b/>
      <sz val="10"/>
      <name val="Arial Cyr"/>
      <charset val="204"/>
    </font>
    <font>
      <b/>
      <sz val="10"/>
      <color rgb="FFC00000"/>
      <name val="Arial Cyr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u/>
      <sz val="10"/>
      <name val="Arial Cyr"/>
      <charset val="204"/>
    </font>
    <font>
      <b/>
      <sz val="12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1"/>
      <name val="Arial Cyr"/>
      <charset val="204"/>
    </font>
    <font>
      <b/>
      <sz val="14"/>
      <color theme="1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b/>
      <i/>
      <sz val="10"/>
      <name val="Arial Cyr"/>
      <charset val="204"/>
    </font>
    <font>
      <sz val="12"/>
      <name val="Arial Cyr"/>
      <charset val="204"/>
    </font>
    <font>
      <b/>
      <sz val="12"/>
      <color theme="1"/>
      <name val="Arial Cyr"/>
      <charset val="204"/>
    </font>
    <font>
      <i/>
      <sz val="12"/>
      <name val="Arial Cyr"/>
      <charset val="204"/>
    </font>
    <font>
      <b/>
      <i/>
      <sz val="12"/>
      <name val="Arial Cyr"/>
      <charset val="204"/>
    </font>
  </fonts>
  <fills count="1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2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/>
    <xf numFmtId="0" fontId="13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17">
    <xf numFmtId="0" fontId="0" fillId="0" borderId="0" xfId="0"/>
    <xf numFmtId="173" fontId="0" fillId="0" borderId="2" xfId="0" applyNumberFormat="1" applyBorder="1"/>
    <xf numFmtId="0" fontId="0" fillId="0" borderId="14" xfId="0" applyBorder="1"/>
    <xf numFmtId="173" fontId="5" fillId="3" borderId="29" xfId="0" applyNumberFormat="1" applyFont="1" applyFill="1" applyBorder="1"/>
    <xf numFmtId="173" fontId="0" fillId="0" borderId="24" xfId="0" applyNumberForma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73" fontId="0" fillId="0" borderId="0" xfId="0" applyNumberFormat="1" applyAlignment="1">
      <alignment horizontal="center"/>
    </xf>
    <xf numFmtId="173" fontId="0" fillId="0" borderId="1" xfId="0" applyNumberFormat="1" applyBorder="1"/>
    <xf numFmtId="173" fontId="0" fillId="0" borderId="10" xfId="0" applyNumberFormat="1" applyBorder="1"/>
    <xf numFmtId="173" fontId="0" fillId="0" borderId="48" xfId="0" applyNumberFormat="1" applyBorder="1"/>
    <xf numFmtId="0" fontId="0" fillId="0" borderId="51" xfId="0" applyBorder="1"/>
    <xf numFmtId="0" fontId="0" fillId="7" borderId="0" xfId="0" applyFill="1"/>
    <xf numFmtId="0" fontId="0" fillId="8" borderId="0" xfId="0" applyFill="1"/>
    <xf numFmtId="0" fontId="5" fillId="3" borderId="27" xfId="0" applyFont="1" applyFill="1" applyBorder="1" applyAlignment="1">
      <alignment horizontal="center" vertical="center"/>
    </xf>
    <xf numFmtId="173" fontId="5" fillId="9" borderId="28" xfId="0" applyNumberFormat="1" applyFont="1" applyFill="1" applyBorder="1" applyAlignment="1">
      <alignment horizontal="center" vertical="center"/>
    </xf>
    <xf numFmtId="0" fontId="14" fillId="7" borderId="0" xfId="0" applyFont="1" applyFill="1"/>
    <xf numFmtId="173" fontId="0" fillId="7" borderId="18" xfId="0" applyNumberFormat="1" applyFill="1" applyBorder="1" applyAlignment="1">
      <alignment horizontal="center" vertical="center"/>
    </xf>
    <xf numFmtId="173" fontId="0" fillId="7" borderId="21" xfId="0" applyNumberForma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73" fontId="0" fillId="7" borderId="2" xfId="0" applyNumberFormat="1" applyFill="1" applyBorder="1" applyAlignment="1">
      <alignment horizontal="center"/>
    </xf>
    <xf numFmtId="173" fontId="10" fillId="5" borderId="2" xfId="1" applyNumberFormat="1" applyFont="1" applyFill="1" applyBorder="1" applyAlignment="1">
      <alignment horizontal="center" vertical="center"/>
    </xf>
    <xf numFmtId="173" fontId="10" fillId="5" borderId="30" xfId="1" applyNumberFormat="1" applyFont="1" applyFill="1" applyBorder="1" applyAlignment="1">
      <alignment horizontal="center" vertical="center"/>
    </xf>
    <xf numFmtId="173" fontId="10" fillId="5" borderId="21" xfId="1" applyNumberFormat="1" applyFont="1" applyFill="1" applyBorder="1" applyAlignment="1">
      <alignment horizontal="center" vertical="center"/>
    </xf>
    <xf numFmtId="173" fontId="10" fillId="5" borderId="23" xfId="1" applyNumberFormat="1" applyFont="1" applyFill="1" applyBorder="1" applyAlignment="1">
      <alignment horizontal="center" vertical="center"/>
    </xf>
    <xf numFmtId="173" fontId="10" fillId="5" borderId="19" xfId="1" applyNumberFormat="1" applyFont="1" applyFill="1" applyBorder="1" applyAlignment="1">
      <alignment horizontal="center" vertical="center"/>
    </xf>
    <xf numFmtId="173" fontId="10" fillId="5" borderId="35" xfId="1" applyNumberFormat="1" applyFont="1" applyFill="1" applyBorder="1" applyAlignment="1">
      <alignment horizontal="center" vertical="center"/>
    </xf>
    <xf numFmtId="0" fontId="0" fillId="0" borderId="0" xfId="0" applyBorder="1"/>
    <xf numFmtId="173" fontId="0" fillId="7" borderId="56" xfId="0" applyNumberForma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3" fontId="0" fillId="7" borderId="21" xfId="0" applyNumberFormat="1" applyFill="1" applyBorder="1" applyAlignment="1">
      <alignment horizontal="center"/>
    </xf>
    <xf numFmtId="0" fontId="0" fillId="7" borderId="0" xfId="0" applyFill="1" applyBorder="1"/>
    <xf numFmtId="0" fontId="14" fillId="7" borderId="0" xfId="0" applyFont="1" applyFill="1" applyBorder="1"/>
    <xf numFmtId="0" fontId="0" fillId="7" borderId="21" xfId="0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11" borderId="46" xfId="0" applyFill="1" applyBorder="1" applyAlignment="1">
      <alignment horizontal="center"/>
    </xf>
    <xf numFmtId="0" fontId="0" fillId="11" borderId="28" xfId="0" applyFill="1" applyBorder="1" applyAlignment="1">
      <alignment horizontal="center"/>
    </xf>
    <xf numFmtId="0" fontId="5" fillId="11" borderId="28" xfId="0" applyFont="1" applyFill="1" applyBorder="1" applyAlignment="1">
      <alignment horizontal="center" vertical="center"/>
    </xf>
    <xf numFmtId="0" fontId="5" fillId="11" borderId="29" xfId="0" applyFon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173" fontId="0" fillId="7" borderId="23" xfId="0" applyNumberFormat="1" applyFill="1" applyBorder="1" applyAlignment="1">
      <alignment horizontal="center" vertical="center"/>
    </xf>
    <xf numFmtId="173" fontId="0" fillId="7" borderId="62" xfId="0" applyNumberFormat="1" applyFill="1" applyBorder="1" applyAlignment="1">
      <alignment horizontal="center" vertical="center"/>
    </xf>
    <xf numFmtId="173" fontId="0" fillId="7" borderId="2" xfId="0" applyNumberFormat="1" applyFill="1" applyBorder="1" applyAlignment="1">
      <alignment horizontal="center" vertical="center"/>
    </xf>
    <xf numFmtId="173" fontId="0" fillId="7" borderId="19" xfId="0" applyNumberFormat="1" applyFill="1" applyBorder="1" applyAlignment="1">
      <alignment horizontal="center" vertical="center"/>
    </xf>
    <xf numFmtId="173" fontId="0" fillId="7" borderId="20" xfId="0" applyNumberFormat="1" applyFill="1" applyBorder="1" applyAlignment="1">
      <alignment horizontal="center" vertical="center"/>
    </xf>
    <xf numFmtId="173" fontId="0" fillId="7" borderId="22" xfId="0" applyNumberFormat="1" applyFill="1" applyBorder="1" applyAlignment="1">
      <alignment horizontal="center" vertical="center"/>
    </xf>
    <xf numFmtId="173" fontId="0" fillId="7" borderId="24" xfId="0" applyNumberFormat="1" applyFill="1" applyBorder="1" applyAlignment="1">
      <alignment horizontal="center" vertical="center"/>
    </xf>
    <xf numFmtId="173" fontId="0" fillId="7" borderId="25" xfId="0" applyNumberFormat="1" applyFill="1" applyBorder="1" applyAlignment="1">
      <alignment horizontal="center" vertical="center"/>
    </xf>
    <xf numFmtId="173" fontId="0" fillId="7" borderId="13" xfId="0" applyNumberFormat="1" applyFill="1" applyBorder="1" applyAlignment="1">
      <alignment horizontal="center" vertical="center"/>
    </xf>
    <xf numFmtId="173" fontId="0" fillId="7" borderId="31" xfId="0" applyNumberFormat="1" applyFill="1" applyBorder="1" applyAlignment="1">
      <alignment horizontal="center"/>
    </xf>
    <xf numFmtId="0" fontId="0" fillId="7" borderId="18" xfId="0" applyFill="1" applyBorder="1" applyAlignment="1">
      <alignment horizontal="left"/>
    </xf>
    <xf numFmtId="0" fontId="0" fillId="7" borderId="23" xfId="0" applyFill="1" applyBorder="1" applyAlignment="1">
      <alignment horizontal="left"/>
    </xf>
    <xf numFmtId="173" fontId="5" fillId="9" borderId="32" xfId="0" applyNumberFormat="1" applyFont="1" applyFill="1" applyBorder="1" applyAlignment="1">
      <alignment horizontal="center"/>
    </xf>
    <xf numFmtId="173" fontId="0" fillId="7" borderId="18" xfId="0" applyNumberFormat="1" applyFill="1" applyBorder="1" applyAlignment="1">
      <alignment horizontal="center"/>
    </xf>
    <xf numFmtId="173" fontId="0" fillId="7" borderId="22" xfId="0" applyNumberFormat="1" applyFill="1" applyBorder="1" applyAlignment="1">
      <alignment horizontal="center"/>
    </xf>
    <xf numFmtId="173" fontId="0" fillId="7" borderId="23" xfId="0" applyNumberFormat="1" applyFill="1" applyBorder="1" applyAlignment="1">
      <alignment horizontal="center"/>
    </xf>
    <xf numFmtId="173" fontId="0" fillId="7" borderId="24" xfId="0" applyNumberFormat="1" applyFill="1" applyBorder="1" applyAlignment="1">
      <alignment horizontal="center"/>
    </xf>
    <xf numFmtId="173" fontId="0" fillId="7" borderId="25" xfId="0" applyNumberFormat="1" applyFill="1" applyBorder="1" applyAlignment="1">
      <alignment horizontal="center"/>
    </xf>
    <xf numFmtId="0" fontId="0" fillId="9" borderId="51" xfId="0" applyFont="1" applyFill="1" applyBorder="1"/>
    <xf numFmtId="0" fontId="0" fillId="7" borderId="0" xfId="0" applyFont="1" applyFill="1" applyBorder="1"/>
    <xf numFmtId="0" fontId="0" fillId="9" borderId="54" xfId="0" applyFont="1" applyFill="1" applyBorder="1"/>
    <xf numFmtId="0" fontId="5" fillId="9" borderId="51" xfId="0" applyFont="1" applyFill="1" applyBorder="1"/>
    <xf numFmtId="0" fontId="5" fillId="7" borderId="0" xfId="0" applyFont="1" applyFill="1" applyBorder="1"/>
    <xf numFmtId="0" fontId="5" fillId="9" borderId="54" xfId="0" applyFont="1" applyFill="1" applyBorder="1"/>
    <xf numFmtId="0" fontId="0" fillId="7" borderId="0" xfId="0" applyFill="1" applyBorder="1" applyAlignment="1">
      <alignment horizontal="center"/>
    </xf>
    <xf numFmtId="0" fontId="0" fillId="11" borderId="29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14" fillId="7" borderId="31" xfId="0" applyFont="1" applyFill="1" applyBorder="1" applyAlignment="1">
      <alignment horizontal="center"/>
    </xf>
    <xf numFmtId="0" fontId="14" fillId="7" borderId="59" xfId="0" applyFont="1" applyFill="1" applyBorder="1" applyAlignment="1">
      <alignment horizontal="center"/>
    </xf>
    <xf numFmtId="0" fontId="14" fillId="7" borderId="65" xfId="0" applyFont="1" applyFill="1" applyBorder="1" applyAlignment="1">
      <alignment horizontal="center"/>
    </xf>
    <xf numFmtId="174" fontId="0" fillId="7" borderId="18" xfId="0" applyNumberFormat="1" applyFill="1" applyBorder="1" applyAlignment="1">
      <alignment horizontal="center" vertical="center"/>
    </xf>
    <xf numFmtId="174" fontId="0" fillId="7" borderId="19" xfId="0" applyNumberFormat="1" applyFill="1" applyBorder="1" applyAlignment="1">
      <alignment horizontal="center"/>
    </xf>
    <xf numFmtId="174" fontId="0" fillId="7" borderId="20" xfId="0" applyNumberFormat="1" applyFill="1" applyBorder="1" applyAlignment="1">
      <alignment horizontal="center"/>
    </xf>
    <xf numFmtId="9" fontId="9" fillId="6" borderId="18" xfId="10" applyFont="1" applyFill="1" applyBorder="1" applyAlignment="1">
      <alignment horizontal="center" vertical="center" wrapText="1"/>
    </xf>
    <xf numFmtId="9" fontId="9" fillId="6" borderId="23" xfId="1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/>
    </xf>
    <xf numFmtId="173" fontId="10" fillId="6" borderId="18" xfId="1" applyNumberFormat="1" applyFont="1" applyFill="1" applyBorder="1" applyAlignment="1">
      <alignment horizontal="center" vertical="center"/>
    </xf>
    <xf numFmtId="173" fontId="10" fillId="6" borderId="19" xfId="1" applyNumberFormat="1" applyFont="1" applyFill="1" applyBorder="1" applyAlignment="1">
      <alignment horizontal="center" vertical="center"/>
    </xf>
    <xf numFmtId="173" fontId="10" fillId="6" borderId="20" xfId="1" applyNumberFormat="1" applyFont="1" applyFill="1" applyBorder="1" applyAlignment="1">
      <alignment horizontal="center" vertical="center"/>
    </xf>
    <xf numFmtId="10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9" fillId="5" borderId="38" xfId="1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/>
    </xf>
    <xf numFmtId="0" fontId="0" fillId="5" borderId="16" xfId="1" applyFont="1" applyFill="1" applyBorder="1" applyAlignment="1">
      <alignment horizontal="center" vertical="center" wrapText="1"/>
    </xf>
    <xf numFmtId="0" fontId="9" fillId="5" borderId="18" xfId="1" applyFont="1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9" fillId="6" borderId="35" xfId="1" applyFont="1" applyFill="1" applyBorder="1" applyAlignment="1">
      <alignment horizontal="center" vertical="center"/>
    </xf>
    <xf numFmtId="0" fontId="9" fillId="6" borderId="48" xfId="1" applyFont="1" applyFill="1" applyBorder="1" applyAlignment="1">
      <alignment horizontal="center" vertical="center"/>
    </xf>
    <xf numFmtId="173" fontId="0" fillId="0" borderId="2" xfId="0" applyNumberFormat="1" applyBorder="1" applyAlignment="1">
      <alignment horizontal="center" vertical="center"/>
    </xf>
    <xf numFmtId="173" fontId="0" fillId="6" borderId="2" xfId="0" applyNumberForma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9" fillId="5" borderId="14" xfId="1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horizontal="center" vertical="center"/>
    </xf>
    <xf numFmtId="9" fontId="10" fillId="0" borderId="0" xfId="10" applyFont="1" applyAlignment="1">
      <alignment horizontal="center" vertical="center"/>
    </xf>
    <xf numFmtId="173" fontId="0" fillId="7" borderId="59" xfId="0" applyNumberFormat="1" applyFill="1" applyBorder="1" applyAlignment="1">
      <alignment horizontal="center"/>
    </xf>
    <xf numFmtId="173" fontId="0" fillId="7" borderId="65" xfId="0" applyNumberFormat="1" applyFill="1" applyBorder="1" applyAlignment="1">
      <alignment horizontal="center"/>
    </xf>
    <xf numFmtId="0" fontId="5" fillId="6" borderId="29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173" fontId="0" fillId="0" borderId="54" xfId="0" applyNumberFormat="1" applyBorder="1" applyAlignment="1">
      <alignment horizontal="center"/>
    </xf>
    <xf numFmtId="0" fontId="5" fillId="11" borderId="47" xfId="0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/>
    </xf>
    <xf numFmtId="0" fontId="0" fillId="7" borderId="60" xfId="0" applyFill="1" applyBorder="1"/>
    <xf numFmtId="0" fontId="0" fillId="7" borderId="60" xfId="0" applyFill="1" applyBorder="1" applyAlignment="1">
      <alignment horizontal="left"/>
    </xf>
    <xf numFmtId="0" fontId="5" fillId="9" borderId="41" xfId="0" applyFont="1" applyFill="1" applyBorder="1" applyAlignment="1">
      <alignment horizontal="left"/>
    </xf>
    <xf numFmtId="0" fontId="0" fillId="7" borderId="25" xfId="1" applyFont="1" applyFill="1" applyBorder="1" applyAlignment="1">
      <alignment vertical="center" wrapText="1"/>
    </xf>
    <xf numFmtId="0" fontId="0" fillId="0" borderId="26" xfId="0" applyBorder="1" applyAlignment="1"/>
    <xf numFmtId="173" fontId="0" fillId="0" borderId="18" xfId="0" applyNumberFormat="1" applyBorder="1" applyAlignment="1">
      <alignment horizontal="center" vertical="center"/>
    </xf>
    <xf numFmtId="173" fontId="0" fillId="0" borderId="32" xfId="0" applyNumberFormat="1" applyBorder="1" applyAlignment="1">
      <alignment horizontal="center" vertical="center"/>
    </xf>
    <xf numFmtId="0" fontId="0" fillId="7" borderId="46" xfId="0" applyFill="1" applyBorder="1" applyAlignment="1">
      <alignment horizontal="center"/>
    </xf>
    <xf numFmtId="0" fontId="0" fillId="7" borderId="43" xfId="0" applyFill="1" applyBorder="1" applyAlignment="1">
      <alignment horizontal="center"/>
    </xf>
    <xf numFmtId="0" fontId="0" fillId="7" borderId="47" xfId="0" applyFill="1" applyBorder="1" applyAlignment="1">
      <alignment horizontal="center"/>
    </xf>
    <xf numFmtId="173" fontId="0" fillId="7" borderId="27" xfId="0" applyNumberFormat="1" applyFill="1" applyBorder="1" applyAlignment="1">
      <alignment horizontal="center" vertical="center"/>
    </xf>
    <xf numFmtId="173" fontId="0" fillId="0" borderId="28" xfId="0" applyNumberFormat="1" applyBorder="1" applyAlignment="1">
      <alignment horizontal="center" vertical="center"/>
    </xf>
    <xf numFmtId="173" fontId="10" fillId="5" borderId="15" xfId="1" applyNumberFormat="1" applyFont="1" applyFill="1" applyBorder="1" applyAlignment="1">
      <alignment horizontal="center" vertical="center"/>
    </xf>
    <xf numFmtId="173" fontId="10" fillId="5" borderId="17" xfId="1" applyNumberFormat="1" applyFont="1" applyFill="1" applyBorder="1" applyAlignment="1">
      <alignment horizontal="center" vertical="center"/>
    </xf>
    <xf numFmtId="0" fontId="0" fillId="6" borderId="16" xfId="0" applyFill="1" applyBorder="1" applyAlignment="1">
      <alignment vertical="center" wrapText="1"/>
    </xf>
    <xf numFmtId="0" fontId="0" fillId="6" borderId="5" xfId="0" applyFill="1" applyBorder="1" applyAlignment="1">
      <alignment vertical="center" wrapText="1"/>
    </xf>
    <xf numFmtId="173" fontId="10" fillId="6" borderId="46" xfId="1" applyNumberFormat="1" applyFont="1" applyFill="1" applyBorder="1" applyAlignment="1">
      <alignment horizontal="center" vertical="center"/>
    </xf>
    <xf numFmtId="173" fontId="10" fillId="6" borderId="43" xfId="1" applyNumberFormat="1" applyFont="1" applyFill="1" applyBorder="1" applyAlignment="1">
      <alignment horizontal="center" vertical="center"/>
    </xf>
    <xf numFmtId="173" fontId="10" fillId="6" borderId="68" xfId="1" applyNumberFormat="1" applyFont="1" applyFill="1" applyBorder="1" applyAlignment="1">
      <alignment horizontal="center" vertical="center"/>
    </xf>
    <xf numFmtId="173" fontId="10" fillId="6" borderId="47" xfId="1" applyNumberFormat="1" applyFont="1" applyFill="1" applyBorder="1" applyAlignment="1">
      <alignment horizontal="center" vertical="center"/>
    </xf>
    <xf numFmtId="173" fontId="10" fillId="6" borderId="23" xfId="1" applyNumberFormat="1" applyFont="1" applyFill="1" applyBorder="1" applyAlignment="1">
      <alignment horizontal="center" vertical="center"/>
    </xf>
    <xf numFmtId="0" fontId="9" fillId="5" borderId="63" xfId="1" applyFont="1" applyFill="1" applyBorder="1" applyAlignment="1">
      <alignment horizontal="center" vertical="center" wrapText="1"/>
    </xf>
    <xf numFmtId="173" fontId="10" fillId="5" borderId="57" xfId="1" applyNumberFormat="1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 wrapText="1"/>
    </xf>
    <xf numFmtId="173" fontId="10" fillId="6" borderId="64" xfId="1" applyNumberFormat="1" applyFont="1" applyFill="1" applyBorder="1" applyAlignment="1">
      <alignment horizontal="center" vertical="center"/>
    </xf>
    <xf numFmtId="173" fontId="10" fillId="6" borderId="62" xfId="1" applyNumberFormat="1" applyFont="1" applyFill="1" applyBorder="1" applyAlignment="1">
      <alignment horizontal="center" vertical="center"/>
    </xf>
    <xf numFmtId="173" fontId="10" fillId="6" borderId="24" xfId="1" applyNumberFormat="1" applyFont="1" applyFill="1" applyBorder="1" applyAlignment="1">
      <alignment horizontal="center" vertical="center"/>
    </xf>
    <xf numFmtId="173" fontId="10" fillId="5" borderId="22" xfId="1" applyNumberFormat="1" applyFont="1" applyFill="1" applyBorder="1" applyAlignment="1">
      <alignment horizontal="center" vertical="center"/>
    </xf>
    <xf numFmtId="173" fontId="10" fillId="5" borderId="27" xfId="1" applyNumberFormat="1" applyFont="1" applyFill="1" applyBorder="1" applyAlignment="1">
      <alignment horizontal="center" vertical="center"/>
    </xf>
    <xf numFmtId="0" fontId="0" fillId="7" borderId="37" xfId="1" applyFont="1" applyFill="1" applyBorder="1" applyAlignment="1">
      <alignment vertical="center" wrapText="1"/>
    </xf>
    <xf numFmtId="0" fontId="0" fillId="7" borderId="66" xfId="0" applyFill="1" applyBorder="1" applyAlignment="1">
      <alignment horizontal="left"/>
    </xf>
    <xf numFmtId="0" fontId="5" fillId="3" borderId="2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173" fontId="0" fillId="0" borderId="20" xfId="0" applyNumberFormat="1" applyBorder="1" applyAlignment="1">
      <alignment horizontal="center" vertical="center"/>
    </xf>
    <xf numFmtId="0" fontId="0" fillId="2" borderId="21" xfId="0" applyFill="1" applyBorder="1" applyAlignment="1">
      <alignment vertical="center" wrapText="1"/>
    </xf>
    <xf numFmtId="172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172" fontId="0" fillId="0" borderId="22" xfId="0" applyNumberFormat="1" applyBorder="1" applyAlignment="1">
      <alignment vertical="center"/>
    </xf>
    <xf numFmtId="0" fontId="0" fillId="0" borderId="21" xfId="0" applyBorder="1" applyAlignment="1">
      <alignment vertical="center" wrapText="1"/>
    </xf>
    <xf numFmtId="173" fontId="0" fillId="0" borderId="22" xfId="0" applyNumberForma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7" borderId="21" xfId="0" applyFill="1" applyBorder="1" applyAlignment="1">
      <alignment vertical="center"/>
    </xf>
    <xf numFmtId="0" fontId="0" fillId="7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7" borderId="27" xfId="0" applyFill="1" applyBorder="1" applyAlignment="1">
      <alignment vertical="center"/>
    </xf>
    <xf numFmtId="173" fontId="0" fillId="0" borderId="26" xfId="0" applyNumberForma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73" fontId="19" fillId="0" borderId="3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5" fillId="6" borderId="28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173" fontId="0" fillId="0" borderId="19" xfId="0" applyNumberFormat="1" applyBorder="1" applyAlignment="1">
      <alignment horizontal="center" vertical="center"/>
    </xf>
    <xf numFmtId="0" fontId="0" fillId="0" borderId="27" xfId="0" applyBorder="1" applyAlignment="1">
      <alignment vertical="center" wrapText="1"/>
    </xf>
    <xf numFmtId="173" fontId="0" fillId="0" borderId="13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3" fontId="0" fillId="6" borderId="29" xfId="0" applyNumberForma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18" fillId="0" borderId="46" xfId="0" applyFont="1" applyFill="1" applyBorder="1" applyAlignment="1">
      <alignment horizontal="left" vertical="center" wrapText="1"/>
    </xf>
    <xf numFmtId="173" fontId="19" fillId="0" borderId="43" xfId="0" applyNumberFormat="1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7" xfId="0" applyBorder="1" applyAlignment="1">
      <alignment vertical="center"/>
    </xf>
    <xf numFmtId="0" fontId="18" fillId="0" borderId="28" xfId="0" applyFont="1" applyFill="1" applyBorder="1" applyAlignment="1">
      <alignment horizontal="left" vertical="center" wrapText="1"/>
    </xf>
    <xf numFmtId="173" fontId="19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18" fillId="6" borderId="51" xfId="0" applyFont="1" applyFill="1" applyBorder="1" applyAlignment="1">
      <alignment horizontal="left" vertical="center" wrapText="1"/>
    </xf>
    <xf numFmtId="0" fontId="0" fillId="0" borderId="32" xfId="0" applyBorder="1" applyAlignment="1">
      <alignment vertical="center" wrapText="1"/>
    </xf>
    <xf numFmtId="173" fontId="0" fillId="0" borderId="33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17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6" xfId="0" applyBorder="1" applyAlignment="1">
      <alignment vertical="center"/>
    </xf>
    <xf numFmtId="0" fontId="17" fillId="0" borderId="28" xfId="0" applyFont="1" applyBorder="1" applyAlignment="1">
      <alignment horizontal="left" vertical="center"/>
    </xf>
    <xf numFmtId="173" fontId="19" fillId="7" borderId="29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4" borderId="2" xfId="0" applyFill="1" applyBorder="1" applyAlignment="1">
      <alignment vertical="center"/>
    </xf>
    <xf numFmtId="173" fontId="0" fillId="0" borderId="2" xfId="0" applyNumberFormat="1" applyBorder="1" applyAlignment="1">
      <alignment vertical="center"/>
    </xf>
    <xf numFmtId="173" fontId="0" fillId="6" borderId="2" xfId="0" applyNumberForma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173" fontId="0" fillId="0" borderId="0" xfId="0" applyNumberForma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7" xfId="0" applyBorder="1" applyAlignment="1">
      <alignment vertical="center"/>
    </xf>
    <xf numFmtId="173" fontId="5" fillId="6" borderId="41" xfId="0" applyNumberFormat="1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173" fontId="0" fillId="0" borderId="0" xfId="0" applyNumberFormat="1" applyAlignment="1">
      <alignment vertical="center"/>
    </xf>
    <xf numFmtId="0" fontId="0" fillId="0" borderId="44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26" xfId="0" applyFont="1" applyFill="1" applyBorder="1" applyAlignment="1">
      <alignment horizontal="center" vertical="center"/>
    </xf>
    <xf numFmtId="173" fontId="0" fillId="0" borderId="23" xfId="0" applyNumberFormat="1" applyBorder="1" applyAlignment="1">
      <alignment vertical="center"/>
    </xf>
    <xf numFmtId="173" fontId="0" fillId="0" borderId="24" xfId="0" applyNumberFormat="1" applyBorder="1" applyAlignment="1">
      <alignment vertical="center"/>
    </xf>
    <xf numFmtId="173" fontId="0" fillId="0" borderId="25" xfId="0" applyNumberFormat="1" applyBorder="1" applyAlignment="1">
      <alignment vertical="center"/>
    </xf>
    <xf numFmtId="165" fontId="0" fillId="0" borderId="2" xfId="16" applyNumberFormat="1" applyFont="1" applyBorder="1" applyAlignment="1">
      <alignment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3" fontId="10" fillId="6" borderId="6" xfId="1" applyNumberFormat="1" applyFont="1" applyFill="1" applyBorder="1" applyAlignment="1">
      <alignment horizontal="center" vertical="center"/>
    </xf>
    <xf numFmtId="173" fontId="10" fillId="6" borderId="25" xfId="1" applyNumberFormat="1" applyFont="1" applyFill="1" applyBorder="1" applyAlignment="1">
      <alignment horizontal="center" vertical="center"/>
    </xf>
    <xf numFmtId="173" fontId="10" fillId="0" borderId="0" xfId="0" applyNumberFormat="1" applyFont="1" applyAlignment="1">
      <alignment horizontal="center" vertical="center"/>
    </xf>
    <xf numFmtId="0" fontId="2" fillId="5" borderId="15" xfId="1" applyFont="1" applyFill="1" applyBorder="1" applyAlignment="1">
      <alignment horizontal="left" vertical="center" wrapText="1"/>
    </xf>
    <xf numFmtId="0" fontId="0" fillId="5" borderId="38" xfId="1" applyFont="1" applyFill="1" applyBorder="1" applyAlignment="1">
      <alignment horizontal="left" vertical="center" wrapText="1"/>
    </xf>
    <xf numFmtId="0" fontId="0" fillId="7" borderId="30" xfId="0" applyFill="1" applyBorder="1" applyAlignment="1">
      <alignment horizontal="left"/>
    </xf>
    <xf numFmtId="0" fontId="0" fillId="7" borderId="58" xfId="0" applyFill="1" applyBorder="1" applyAlignment="1">
      <alignment horizontal="left"/>
    </xf>
    <xf numFmtId="0" fontId="5" fillId="9" borderId="3" xfId="0" applyFont="1" applyFill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11" borderId="67" xfId="0" applyFont="1" applyFill="1" applyBorder="1" applyAlignment="1">
      <alignment horizontal="center" vertical="center"/>
    </xf>
    <xf numFmtId="0" fontId="0" fillId="0" borderId="30" xfId="0" applyBorder="1" applyAlignment="1">
      <alignment horizontal="left"/>
    </xf>
    <xf numFmtId="0" fontId="0" fillId="0" borderId="42" xfId="0" applyBorder="1" applyAlignment="1"/>
    <xf numFmtId="0" fontId="5" fillId="3" borderId="24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173" fontId="0" fillId="0" borderId="21" xfId="0" applyNumberFormat="1" applyBorder="1" applyAlignment="1">
      <alignment vertical="center"/>
    </xf>
    <xf numFmtId="173" fontId="0" fillId="0" borderId="22" xfId="0" applyNumberFormat="1" applyBorder="1" applyAlignment="1">
      <alignment vertical="center"/>
    </xf>
    <xf numFmtId="173" fontId="0" fillId="6" borderId="53" xfId="0" applyNumberFormat="1" applyFill="1" applyBorder="1" applyAlignment="1">
      <alignment vertical="center"/>
    </xf>
    <xf numFmtId="173" fontId="5" fillId="3" borderId="28" xfId="0" applyNumberFormat="1" applyFont="1" applyFill="1" applyBorder="1" applyAlignment="1">
      <alignment vertical="center"/>
    </xf>
    <xf numFmtId="173" fontId="5" fillId="3" borderId="29" xfId="0" applyNumberFormat="1" applyFont="1" applyFill="1" applyBorder="1" applyAlignment="1">
      <alignment vertical="center"/>
    </xf>
    <xf numFmtId="173" fontId="5" fillId="3" borderId="3" xfId="0" applyNumberFormat="1" applyFont="1" applyFill="1" applyBorder="1" applyAlignment="1">
      <alignment vertical="center"/>
    </xf>
    <xf numFmtId="173" fontId="0" fillId="4" borderId="10" xfId="0" applyNumberFormat="1" applyFill="1" applyBorder="1" applyAlignment="1">
      <alignment vertical="center"/>
    </xf>
    <xf numFmtId="173" fontId="11" fillId="5" borderId="18" xfId="1" applyNumberFormat="1" applyFont="1" applyFill="1" applyBorder="1" applyAlignment="1">
      <alignment horizontal="center" vertical="center"/>
    </xf>
    <xf numFmtId="173" fontId="5" fillId="3" borderId="32" xfId="0" applyNumberFormat="1" applyFont="1" applyFill="1" applyBorder="1" applyAlignment="1">
      <alignment vertical="center"/>
    </xf>
    <xf numFmtId="173" fontId="5" fillId="3" borderId="33" xfId="0" applyNumberFormat="1" applyFont="1" applyFill="1" applyBorder="1" applyAlignment="1">
      <alignment vertical="center"/>
    </xf>
    <xf numFmtId="173" fontId="5" fillId="3" borderId="34" xfId="0" applyNumberFormat="1" applyFont="1" applyFill="1" applyBorder="1" applyAlignment="1">
      <alignment vertical="center"/>
    </xf>
    <xf numFmtId="173" fontId="0" fillId="0" borderId="18" xfId="0" applyNumberFormat="1" applyBorder="1" applyAlignment="1">
      <alignment vertical="center"/>
    </xf>
    <xf numFmtId="173" fontId="0" fillId="0" borderId="19" xfId="0" applyNumberFormat="1" applyBorder="1" applyAlignment="1">
      <alignment vertical="center"/>
    </xf>
    <xf numFmtId="173" fontId="0" fillId="0" borderId="20" xfId="0" applyNumberFormat="1" applyBorder="1" applyAlignment="1">
      <alignment vertical="center"/>
    </xf>
    <xf numFmtId="0" fontId="5" fillId="3" borderId="25" xfId="0" applyFont="1" applyFill="1" applyBorder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14" xfId="0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2" applyFont="1" applyFill="1" applyBorder="1" applyAlignment="1">
      <alignment vertical="center" wrapText="1"/>
    </xf>
    <xf numFmtId="0" fontId="11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2" fontId="10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9" fontId="11" fillId="0" borderId="2" xfId="10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 wrapText="1"/>
    </xf>
    <xf numFmtId="3" fontId="10" fillId="0" borderId="2" xfId="1" applyNumberFormat="1" applyFont="1" applyFill="1" applyBorder="1" applyAlignment="1">
      <alignment horizontal="right" vertical="center"/>
    </xf>
    <xf numFmtId="3" fontId="11" fillId="2" borderId="2" xfId="1" applyNumberFormat="1" applyFont="1" applyFill="1" applyBorder="1" applyAlignment="1">
      <alignment horizontal="right" vertical="center"/>
    </xf>
    <xf numFmtId="0" fontId="19" fillId="2" borderId="2" xfId="1" applyFont="1" applyFill="1" applyBorder="1" applyAlignment="1">
      <alignment horizontal="center" vertical="center" wrapText="1"/>
    </xf>
    <xf numFmtId="3" fontId="19" fillId="2" borderId="2" xfId="1" applyNumberFormat="1" applyFont="1" applyFill="1" applyBorder="1" applyAlignment="1">
      <alignment horizontal="right" vertical="center"/>
    </xf>
    <xf numFmtId="0" fontId="20" fillId="6" borderId="2" xfId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3" fontId="19" fillId="6" borderId="2" xfId="0" applyNumberFormat="1" applyFont="1" applyFill="1" applyBorder="1" applyAlignment="1">
      <alignment vertical="center"/>
    </xf>
    <xf numFmtId="0" fontId="19" fillId="6" borderId="2" xfId="0" applyFont="1" applyFill="1" applyBorder="1" applyAlignment="1">
      <alignment vertical="center"/>
    </xf>
    <xf numFmtId="0" fontId="15" fillId="14" borderId="2" xfId="0" applyFont="1" applyFill="1" applyBorder="1" applyAlignment="1">
      <alignment vertical="center"/>
    </xf>
    <xf numFmtId="0" fontId="9" fillId="5" borderId="35" xfId="1" applyFont="1" applyFill="1" applyBorder="1" applyAlignment="1">
      <alignment horizontal="center" vertical="center"/>
    </xf>
    <xf numFmtId="173" fontId="2" fillId="0" borderId="5" xfId="0" applyNumberFormat="1" applyFont="1" applyBorder="1" applyAlignment="1">
      <alignment horizontal="center" vertical="center"/>
    </xf>
    <xf numFmtId="0" fontId="9" fillId="5" borderId="4" xfId="1" applyFont="1" applyFill="1" applyBorder="1" applyAlignment="1">
      <alignment horizontal="center" vertical="center"/>
    </xf>
    <xf numFmtId="0" fontId="9" fillId="5" borderId="10" xfId="1" applyFont="1" applyFill="1" applyBorder="1" applyAlignment="1">
      <alignment horizontal="center" vertical="center"/>
    </xf>
    <xf numFmtId="0" fontId="9" fillId="5" borderId="52" xfId="1" applyFont="1" applyFill="1" applyBorder="1" applyAlignment="1">
      <alignment horizontal="center" vertical="center"/>
    </xf>
    <xf numFmtId="0" fontId="9" fillId="5" borderId="50" xfId="1" applyFont="1" applyFill="1" applyBorder="1" applyAlignment="1">
      <alignment horizontal="center" vertical="center"/>
    </xf>
    <xf numFmtId="0" fontId="9" fillId="5" borderId="51" xfId="1" applyFont="1" applyFill="1" applyBorder="1" applyAlignment="1">
      <alignment horizontal="center" vertical="center"/>
    </xf>
    <xf numFmtId="0" fontId="5" fillId="11" borderId="41" xfId="1" applyFont="1" applyFill="1" applyBorder="1" applyAlignment="1">
      <alignment horizontal="center" vertical="center" wrapText="1"/>
    </xf>
    <xf numFmtId="0" fontId="9" fillId="11" borderId="54" xfId="1" applyFont="1" applyFill="1" applyBorder="1" applyAlignment="1">
      <alignment horizontal="center" vertical="center"/>
    </xf>
    <xf numFmtId="173" fontId="11" fillId="11" borderId="28" xfId="1" applyNumberFormat="1" applyFont="1" applyFill="1" applyBorder="1" applyAlignment="1">
      <alignment horizontal="center" vertical="center"/>
    </xf>
    <xf numFmtId="173" fontId="11" fillId="11" borderId="41" xfId="1" applyNumberFormat="1" applyFont="1" applyFill="1" applyBorder="1" applyAlignment="1">
      <alignment horizontal="center" vertical="center"/>
    </xf>
    <xf numFmtId="0" fontId="2" fillId="11" borderId="51" xfId="1" applyFont="1" applyFill="1" applyBorder="1" applyAlignment="1">
      <alignment horizontal="center" vertical="center"/>
    </xf>
    <xf numFmtId="0" fontId="2" fillId="11" borderId="45" xfId="1" applyFont="1" applyFill="1" applyBorder="1" applyAlignment="1">
      <alignment horizontal="center" vertical="center" wrapText="1"/>
    </xf>
    <xf numFmtId="0" fontId="11" fillId="11" borderId="28" xfId="1" applyFont="1" applyFill="1" applyBorder="1" applyAlignment="1">
      <alignment horizontal="center" vertical="center"/>
    </xf>
    <xf numFmtId="0" fontId="11" fillId="11" borderId="29" xfId="1" applyFont="1" applyFill="1" applyBorder="1" applyAlignment="1">
      <alignment horizontal="center" vertical="center"/>
    </xf>
    <xf numFmtId="0" fontId="11" fillId="11" borderId="3" xfId="1" applyFont="1" applyFill="1" applyBorder="1" applyAlignment="1">
      <alignment horizontal="center" vertical="center"/>
    </xf>
    <xf numFmtId="0" fontId="5" fillId="15" borderId="18" xfId="0" applyFont="1" applyFill="1" applyBorder="1" applyAlignment="1">
      <alignment horizontal="center" vertical="center" wrapText="1"/>
    </xf>
    <xf numFmtId="0" fontId="5" fillId="15" borderId="19" xfId="0" applyFont="1" applyFill="1" applyBorder="1" applyAlignment="1">
      <alignment horizontal="center" vertical="center"/>
    </xf>
    <xf numFmtId="0" fontId="5" fillId="15" borderId="20" xfId="0" applyFont="1" applyFill="1" applyBorder="1" applyAlignment="1">
      <alignment horizontal="center" vertical="center"/>
    </xf>
    <xf numFmtId="173" fontId="0" fillId="12" borderId="2" xfId="0" applyNumberFormat="1" applyFont="1" applyFill="1" applyBorder="1" applyAlignment="1">
      <alignment horizontal="center" vertical="center"/>
    </xf>
    <xf numFmtId="0" fontId="5" fillId="3" borderId="62" xfId="0" applyFont="1" applyFill="1" applyBorder="1" applyAlignment="1">
      <alignment horizontal="center" vertical="center"/>
    </xf>
    <xf numFmtId="173" fontId="0" fillId="0" borderId="69" xfId="0" applyNumberFormat="1" applyBorder="1"/>
    <xf numFmtId="173" fontId="0" fillId="0" borderId="56" xfId="0" applyNumberFormat="1" applyBorder="1"/>
    <xf numFmtId="173" fontId="0" fillId="0" borderId="62" xfId="0" applyNumberFormat="1" applyBorder="1"/>
    <xf numFmtId="173" fontId="5" fillId="3" borderId="55" xfId="0" applyNumberFormat="1" applyFont="1" applyFill="1" applyBorder="1"/>
    <xf numFmtId="0" fontId="0" fillId="0" borderId="17" xfId="0" applyBorder="1" applyAlignment="1">
      <alignment wrapText="1"/>
    </xf>
    <xf numFmtId="0" fontId="0" fillId="12" borderId="14" xfId="0" applyFill="1" applyBorder="1"/>
    <xf numFmtId="0" fontId="0" fillId="0" borderId="15" xfId="0" applyBorder="1"/>
    <xf numFmtId="0" fontId="5" fillId="3" borderId="41" xfId="0" applyFont="1" applyFill="1" applyBorder="1"/>
    <xf numFmtId="173" fontId="0" fillId="0" borderId="0" xfId="0" applyNumberFormat="1" applyAlignment="1">
      <alignment horizontal="center" vertical="center"/>
    </xf>
    <xf numFmtId="3" fontId="19" fillId="12" borderId="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173" fontId="10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0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2" fontId="5" fillId="12" borderId="2" xfId="0" applyNumberFormat="1" applyFont="1" applyFill="1" applyBorder="1" applyAlignment="1">
      <alignment vertical="center"/>
    </xf>
    <xf numFmtId="173" fontId="5" fillId="6" borderId="54" xfId="0" applyNumberFormat="1" applyFont="1" applyFill="1" applyBorder="1" applyAlignment="1">
      <alignment vertical="center"/>
    </xf>
    <xf numFmtId="173" fontId="0" fillId="6" borderId="14" xfId="0" applyNumberFormat="1" applyFill="1" applyBorder="1" applyAlignment="1">
      <alignment vertical="center"/>
    </xf>
    <xf numFmtId="173" fontId="0" fillId="6" borderId="38" xfId="0" applyNumberFormat="1" applyFill="1" applyBorder="1"/>
    <xf numFmtId="173" fontId="0" fillId="6" borderId="14" xfId="0" applyNumberFormat="1" applyFill="1" applyBorder="1"/>
    <xf numFmtId="173" fontId="0" fillId="6" borderId="63" xfId="0" applyNumberFormat="1" applyFill="1" applyBorder="1"/>
    <xf numFmtId="173" fontId="5" fillId="6" borderId="41" xfId="0" applyNumberFormat="1" applyFont="1" applyFill="1" applyBorder="1"/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vertical="center" wrapText="1"/>
    </xf>
    <xf numFmtId="164" fontId="5" fillId="0" borderId="2" xfId="0" applyNumberFormat="1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164" fontId="5" fillId="12" borderId="2" xfId="0" applyNumberFormat="1" applyFont="1" applyFill="1" applyBorder="1" applyAlignment="1">
      <alignment vertical="center" wrapText="1"/>
    </xf>
    <xf numFmtId="0" fontId="5" fillId="5" borderId="28" xfId="0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 wrapText="1"/>
    </xf>
    <xf numFmtId="0" fontId="5" fillId="5" borderId="49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173" fontId="0" fillId="5" borderId="19" xfId="0" applyNumberFormat="1" applyFill="1" applyBorder="1" applyAlignment="1">
      <alignment vertical="center"/>
    </xf>
    <xf numFmtId="173" fontId="0" fillId="5" borderId="20" xfId="0" applyNumberFormat="1" applyFill="1" applyBorder="1" applyAlignment="1">
      <alignment vertical="center"/>
    </xf>
    <xf numFmtId="173" fontId="0" fillId="5" borderId="24" xfId="0" applyNumberFormat="1" applyFill="1" applyBorder="1" applyAlignment="1">
      <alignment vertical="center"/>
    </xf>
    <xf numFmtId="173" fontId="0" fillId="5" borderId="33" xfId="0" applyNumberFormat="1" applyFill="1" applyBorder="1" applyAlignment="1">
      <alignment vertical="center"/>
    </xf>
    <xf numFmtId="173" fontId="0" fillId="5" borderId="34" xfId="0" applyNumberFormat="1" applyFill="1" applyBorder="1" applyAlignment="1">
      <alignment vertical="center"/>
    </xf>
    <xf numFmtId="0" fontId="0" fillId="5" borderId="7" xfId="0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5" fillId="5" borderId="8" xfId="0" applyFont="1" applyFill="1" applyBorder="1" applyAlignment="1">
      <alignment vertical="center"/>
    </xf>
    <xf numFmtId="173" fontId="5" fillId="5" borderId="34" xfId="0" applyNumberFormat="1" applyFont="1" applyFill="1" applyBorder="1" applyAlignment="1">
      <alignment vertical="center"/>
    </xf>
    <xf numFmtId="3" fontId="11" fillId="12" borderId="27" xfId="0" applyNumberFormat="1" applyFont="1" applyFill="1" applyBorder="1" applyAlignment="1">
      <alignment horizontal="center" vertical="center"/>
    </xf>
    <xf numFmtId="3" fontId="11" fillId="12" borderId="13" xfId="0" applyNumberFormat="1" applyFont="1" applyFill="1" applyBorder="1" applyAlignment="1">
      <alignment horizontal="center" vertical="center"/>
    </xf>
    <xf numFmtId="3" fontId="11" fillId="12" borderId="26" xfId="0" applyNumberFormat="1" applyFont="1" applyFill="1" applyBorder="1" applyAlignment="1">
      <alignment horizontal="center" vertical="center"/>
    </xf>
    <xf numFmtId="173" fontId="5" fillId="12" borderId="21" xfId="0" applyNumberFormat="1" applyFont="1" applyFill="1" applyBorder="1" applyAlignment="1">
      <alignment horizontal="center" vertical="center"/>
    </xf>
    <xf numFmtId="173" fontId="5" fillId="12" borderId="2" xfId="0" applyNumberFormat="1" applyFont="1" applyFill="1" applyBorder="1" applyAlignment="1">
      <alignment horizontal="center" vertical="center"/>
    </xf>
    <xf numFmtId="173" fontId="5" fillId="12" borderId="22" xfId="0" applyNumberFormat="1" applyFont="1" applyFill="1" applyBorder="1" applyAlignment="1">
      <alignment horizontal="center" vertical="center"/>
    </xf>
    <xf numFmtId="0" fontId="0" fillId="12" borderId="18" xfId="0" applyFill="1" applyBorder="1" applyAlignment="1">
      <alignment vertical="center"/>
    </xf>
    <xf numFmtId="0" fontId="0" fillId="12" borderId="23" xfId="0" applyFill="1" applyBorder="1" applyAlignment="1">
      <alignment vertical="center"/>
    </xf>
    <xf numFmtId="0" fontId="2" fillId="13" borderId="2" xfId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9" fontId="2" fillId="0" borderId="10" xfId="1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9" fontId="2" fillId="0" borderId="0" xfId="10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9" fontId="2" fillId="0" borderId="0" xfId="1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2" fillId="0" borderId="0" xfId="1" applyFont="1" applyFill="1" applyBorder="1" applyAlignment="1">
      <alignment vertical="center" wrapText="1"/>
    </xf>
    <xf numFmtId="0" fontId="19" fillId="2" borderId="2" xfId="1" applyFont="1" applyFill="1" applyBorder="1" applyAlignment="1">
      <alignment horizontal="center" vertical="center"/>
    </xf>
    <xf numFmtId="3" fontId="21" fillId="6" borderId="2" xfId="1" applyNumberFormat="1" applyFont="1" applyFill="1" applyBorder="1" applyAlignment="1">
      <alignment horizontal="right" vertical="center"/>
    </xf>
    <xf numFmtId="0" fontId="21" fillId="6" borderId="2" xfId="1" applyFont="1" applyFill="1" applyBorder="1" applyAlignment="1">
      <alignment horizontal="center" vertical="center"/>
    </xf>
    <xf numFmtId="0" fontId="0" fillId="0" borderId="2" xfId="1" applyFont="1" applyFill="1" applyBorder="1" applyAlignment="1">
      <alignment horizontal="left" vertical="center" wrapText="1"/>
    </xf>
    <xf numFmtId="3" fontId="11" fillId="0" borderId="2" xfId="1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/>
    </xf>
    <xf numFmtId="173" fontId="0" fillId="7" borderId="26" xfId="0" applyNumberFormat="1" applyFill="1" applyBorder="1" applyAlignment="1">
      <alignment horizontal="center" vertical="center"/>
    </xf>
    <xf numFmtId="173" fontId="5" fillId="9" borderId="41" xfId="0" applyNumberFormat="1" applyFont="1" applyFill="1" applyBorder="1" applyAlignment="1">
      <alignment horizontal="center" vertical="center"/>
    </xf>
    <xf numFmtId="0" fontId="22" fillId="7" borderId="0" xfId="0" applyFont="1" applyFill="1" applyBorder="1"/>
    <xf numFmtId="0" fontId="22" fillId="0" borderId="11" xfId="0" applyFont="1" applyBorder="1"/>
    <xf numFmtId="0" fontId="22" fillId="0" borderId="0" xfId="0" applyFont="1"/>
    <xf numFmtId="0" fontId="21" fillId="6" borderId="16" xfId="0" applyFont="1" applyFill="1" applyBorder="1" applyAlignment="1">
      <alignment horizontal="left"/>
    </xf>
    <xf numFmtId="173" fontId="21" fillId="6" borderId="27" xfId="0" applyNumberFormat="1" applyFont="1" applyFill="1" applyBorder="1" applyAlignment="1">
      <alignment horizontal="center" vertical="center"/>
    </xf>
    <xf numFmtId="173" fontId="0" fillId="7" borderId="38" xfId="0" applyNumberFormat="1" applyFill="1" applyBorder="1" applyAlignment="1">
      <alignment horizontal="center"/>
    </xf>
    <xf numFmtId="173" fontId="0" fillId="7" borderId="15" xfId="0" applyNumberFormat="1" applyFill="1" applyBorder="1" applyAlignment="1">
      <alignment horizontal="center"/>
    </xf>
    <xf numFmtId="173" fontId="5" fillId="9" borderId="39" xfId="0" applyNumberFormat="1" applyFont="1" applyFill="1" applyBorder="1" applyAlignment="1">
      <alignment horizontal="center"/>
    </xf>
    <xf numFmtId="173" fontId="0" fillId="0" borderId="38" xfId="0" applyNumberFormat="1" applyBorder="1" applyAlignment="1">
      <alignment horizontal="center" vertical="center"/>
    </xf>
    <xf numFmtId="173" fontId="0" fillId="0" borderId="39" xfId="0" applyNumberFormat="1" applyBorder="1" applyAlignment="1">
      <alignment horizontal="center" vertical="center"/>
    </xf>
    <xf numFmtId="173" fontId="21" fillId="6" borderId="63" xfId="0" applyNumberFormat="1" applyFont="1" applyFill="1" applyBorder="1" applyAlignment="1">
      <alignment horizontal="center" vertical="center"/>
    </xf>
    <xf numFmtId="173" fontId="0" fillId="0" borderId="41" xfId="0" applyNumberFormat="1" applyBorder="1" applyAlignment="1">
      <alignment horizontal="center" vertical="center"/>
    </xf>
    <xf numFmtId="173" fontId="0" fillId="7" borderId="60" xfId="0" applyNumberFormat="1" applyFill="1" applyBorder="1" applyAlignment="1">
      <alignment horizontal="center" vertical="center"/>
    </xf>
    <xf numFmtId="173" fontId="0" fillId="7" borderId="64" xfId="0" applyNumberFormat="1" applyFill="1" applyBorder="1" applyAlignment="1">
      <alignment horizontal="center" vertical="center"/>
    </xf>
    <xf numFmtId="175" fontId="21" fillId="14" borderId="2" xfId="0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9" fontId="24" fillId="12" borderId="21" xfId="10" applyFont="1" applyFill="1" applyBorder="1" applyAlignment="1">
      <alignment horizontal="center" vertical="center" wrapText="1"/>
    </xf>
    <xf numFmtId="9" fontId="5" fillId="12" borderId="10" xfId="10" applyFont="1" applyFill="1" applyBorder="1" applyAlignment="1">
      <alignment horizontal="center" vertical="center" wrapText="1"/>
    </xf>
    <xf numFmtId="173" fontId="0" fillId="7" borderId="0" xfId="0" applyNumberFormat="1" applyFill="1" applyBorder="1"/>
    <xf numFmtId="0" fontId="25" fillId="0" borderId="8" xfId="0" applyFont="1" applyBorder="1" applyAlignment="1">
      <alignment horizontal="center" vertical="center" wrapText="1"/>
    </xf>
    <xf numFmtId="0" fontId="26" fillId="11" borderId="41" xfId="1" applyFont="1" applyFill="1" applyBorder="1" applyAlignment="1">
      <alignment horizontal="center" vertical="center" wrapText="1"/>
    </xf>
    <xf numFmtId="0" fontId="27" fillId="11" borderId="54" xfId="1" applyFont="1" applyFill="1" applyBorder="1" applyAlignment="1">
      <alignment horizontal="center" vertical="center"/>
    </xf>
    <xf numFmtId="173" fontId="28" fillId="11" borderId="28" xfId="1" applyNumberFormat="1" applyFont="1" applyFill="1" applyBorder="1" applyAlignment="1">
      <alignment horizontal="center" vertical="center"/>
    </xf>
    <xf numFmtId="173" fontId="28" fillId="11" borderId="29" xfId="1" applyNumberFormat="1" applyFont="1" applyFill="1" applyBorder="1" applyAlignment="1">
      <alignment horizontal="center" vertical="center"/>
    </xf>
    <xf numFmtId="173" fontId="28" fillId="11" borderId="3" xfId="1" applyNumberFormat="1" applyFont="1" applyFill="1" applyBorder="1" applyAlignment="1">
      <alignment horizontal="center" vertical="center"/>
    </xf>
    <xf numFmtId="0" fontId="25" fillId="7" borderId="0" xfId="0" applyFont="1" applyFill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9" fontId="24" fillId="5" borderId="27" xfId="10" applyFont="1" applyFill="1" applyBorder="1" applyAlignment="1">
      <alignment horizontal="center" vertical="center" wrapText="1"/>
    </xf>
    <xf numFmtId="9" fontId="5" fillId="5" borderId="10" xfId="10" applyFont="1" applyFill="1" applyBorder="1" applyAlignment="1">
      <alignment horizontal="center" vertical="center" wrapText="1"/>
    </xf>
    <xf numFmtId="173" fontId="0" fillId="7" borderId="0" xfId="0" applyNumberFormat="1" applyFill="1" applyBorder="1" applyAlignment="1">
      <alignment horizontal="center"/>
    </xf>
    <xf numFmtId="3" fontId="19" fillId="0" borderId="2" xfId="0" applyNumberFormat="1" applyFont="1" applyBorder="1" applyAlignment="1">
      <alignment vertical="center"/>
    </xf>
    <xf numFmtId="3" fontId="15" fillId="4" borderId="2" xfId="0" applyNumberFormat="1" applyFont="1" applyFill="1" applyBorder="1" applyAlignment="1">
      <alignment vertical="center"/>
    </xf>
    <xf numFmtId="0" fontId="16" fillId="6" borderId="4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5" fillId="12" borderId="19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6" borderId="51" xfId="0" applyFont="1" applyFill="1" applyBorder="1" applyAlignment="1">
      <alignment horizontal="center" vertical="center"/>
    </xf>
    <xf numFmtId="0" fontId="5" fillId="6" borderId="54" xfId="0" applyFont="1" applyFill="1" applyBorder="1" applyAlignment="1">
      <alignment horizontal="center" vertical="center"/>
    </xf>
    <xf numFmtId="0" fontId="5" fillId="6" borderId="67" xfId="0" applyFont="1" applyFill="1" applyBorder="1" applyAlignment="1">
      <alignment horizontal="center" vertical="center"/>
    </xf>
    <xf numFmtId="0" fontId="19" fillId="6" borderId="51" xfId="0" applyFont="1" applyFill="1" applyBorder="1" applyAlignment="1">
      <alignment horizontal="center" vertical="center" wrapText="1"/>
    </xf>
    <xf numFmtId="0" fontId="19" fillId="6" borderId="67" xfId="0" applyFont="1" applyFill="1" applyBorder="1" applyAlignment="1">
      <alignment horizontal="center" vertical="center" wrapText="1"/>
    </xf>
    <xf numFmtId="0" fontId="0" fillId="12" borderId="2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3" fontId="0" fillId="6" borderId="49" xfId="0" applyNumberFormat="1" applyFill="1" applyBorder="1" applyAlignment="1">
      <alignment horizontal="center" vertical="center" wrapText="1"/>
    </xf>
    <xf numFmtId="173" fontId="0" fillId="6" borderId="54" xfId="0" applyNumberFormat="1" applyFill="1" applyBorder="1" applyAlignment="1">
      <alignment horizontal="center" vertical="center" wrapText="1"/>
    </xf>
    <xf numFmtId="173" fontId="0" fillId="6" borderId="67" xfId="0" applyNumberForma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0" fontId="5" fillId="5" borderId="49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 wrapText="1"/>
    </xf>
    <xf numFmtId="0" fontId="5" fillId="6" borderId="40" xfId="0" applyFont="1" applyFill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6" borderId="53" xfId="0" applyFont="1" applyFill="1" applyBorder="1" applyAlignment="1">
      <alignment horizontal="center" vertical="center" wrapText="1"/>
    </xf>
    <xf numFmtId="0" fontId="5" fillId="6" borderId="53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6" borderId="38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6" borderId="39" xfId="0" applyFont="1" applyFill="1" applyBorder="1" applyAlignment="1">
      <alignment horizontal="center" vertical="center"/>
    </xf>
    <xf numFmtId="0" fontId="5" fillId="3" borderId="61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9" fillId="5" borderId="11" xfId="1" applyFont="1" applyFill="1" applyBorder="1" applyAlignment="1">
      <alignment horizontal="center" vertical="center" wrapText="1"/>
    </xf>
    <xf numFmtId="0" fontId="9" fillId="5" borderId="0" xfId="1" applyFont="1" applyFill="1" applyBorder="1" applyAlignment="1">
      <alignment horizontal="center" vertical="center" wrapText="1"/>
    </xf>
    <xf numFmtId="0" fontId="9" fillId="5" borderId="12" xfId="1" applyFont="1" applyFill="1" applyBorder="1" applyAlignment="1">
      <alignment horizontal="center" vertical="center" wrapText="1"/>
    </xf>
    <xf numFmtId="0" fontId="9" fillId="5" borderId="7" xfId="1" applyFont="1" applyFill="1" applyBorder="1" applyAlignment="1">
      <alignment horizontal="center" vertical="center" wrapText="1"/>
    </xf>
    <xf numFmtId="0" fontId="9" fillId="5" borderId="8" xfId="1" applyFont="1" applyFill="1" applyBorder="1" applyAlignment="1">
      <alignment horizontal="center" vertical="center" wrapText="1"/>
    </xf>
    <xf numFmtId="0" fontId="9" fillId="5" borderId="9" xfId="1" applyFont="1" applyFill="1" applyBorder="1" applyAlignment="1">
      <alignment horizontal="center" vertical="center" wrapText="1"/>
    </xf>
    <xf numFmtId="2" fontId="10" fillId="0" borderId="44" xfId="1" applyNumberFormat="1" applyFont="1" applyBorder="1" applyAlignment="1">
      <alignment horizontal="center" vertical="center"/>
    </xf>
    <xf numFmtId="2" fontId="10" fillId="0" borderId="36" xfId="1" applyNumberFormat="1" applyFont="1" applyBorder="1" applyAlignment="1">
      <alignment horizontal="center" vertical="center"/>
    </xf>
    <xf numFmtId="2" fontId="10" fillId="0" borderId="37" xfId="1" applyNumberFormat="1" applyFont="1" applyBorder="1" applyAlignment="1">
      <alignment horizontal="center" vertical="center"/>
    </xf>
    <xf numFmtId="2" fontId="10" fillId="0" borderId="45" xfId="1" applyNumberFormat="1" applyFont="1" applyBorder="1" applyAlignment="1">
      <alignment horizontal="center" vertical="center"/>
    </xf>
    <xf numFmtId="2" fontId="10" fillId="0" borderId="50" xfId="1" applyNumberFormat="1" applyFont="1" applyBorder="1" applyAlignment="1">
      <alignment horizontal="center" vertical="center"/>
    </xf>
    <xf numFmtId="2" fontId="10" fillId="0" borderId="58" xfId="1" applyNumberFormat="1" applyFont="1" applyBorder="1" applyAlignment="1">
      <alignment horizontal="center" vertical="center"/>
    </xf>
    <xf numFmtId="2" fontId="10" fillId="0" borderId="30" xfId="1" applyNumberFormat="1" applyFont="1" applyBorder="1" applyAlignment="1">
      <alignment horizontal="center" vertical="center"/>
    </xf>
    <xf numFmtId="2" fontId="10" fillId="0" borderId="1" xfId="1" applyNumberFormat="1" applyFont="1" applyBorder="1" applyAlignment="1">
      <alignment horizontal="center" vertical="center"/>
    </xf>
    <xf numFmtId="2" fontId="10" fillId="0" borderId="42" xfId="1" applyNumberFormat="1" applyFont="1" applyBorder="1" applyAlignment="1">
      <alignment horizontal="center" vertical="center"/>
    </xf>
    <xf numFmtId="0" fontId="0" fillId="5" borderId="4" xfId="1" applyFont="1" applyFill="1" applyBorder="1" applyAlignment="1">
      <alignment horizontal="center" vertical="center" wrapText="1"/>
    </xf>
    <xf numFmtId="0" fontId="0" fillId="5" borderId="5" xfId="1" applyFont="1" applyFill="1" applyBorder="1" applyAlignment="1">
      <alignment horizontal="center" vertical="center" wrapText="1"/>
    </xf>
    <xf numFmtId="0" fontId="0" fillId="5" borderId="6" xfId="1" applyFont="1" applyFill="1" applyBorder="1" applyAlignment="1">
      <alignment horizontal="center" vertical="center" wrapText="1"/>
    </xf>
    <xf numFmtId="0" fontId="5" fillId="11" borderId="16" xfId="2" applyFont="1" applyFill="1" applyBorder="1" applyAlignment="1">
      <alignment horizontal="center" vertical="center" wrapText="1"/>
    </xf>
    <xf numFmtId="0" fontId="0" fillId="11" borderId="39" xfId="0" applyFill="1" applyBorder="1" applyAlignment="1">
      <alignment horizontal="center" vertical="center" wrapText="1"/>
    </xf>
    <xf numFmtId="0" fontId="5" fillId="11" borderId="40" xfId="2" applyFont="1" applyFill="1" applyBorder="1" applyAlignment="1">
      <alignment horizontal="center" vertical="center" wrapText="1"/>
    </xf>
    <xf numFmtId="0" fontId="0" fillId="7" borderId="30" xfId="0" applyFont="1" applyFill="1" applyBorder="1" applyAlignment="1">
      <alignment horizontal="left"/>
    </xf>
    <xf numFmtId="0" fontId="0" fillId="7" borderId="42" xfId="0" applyFont="1" applyFill="1" applyBorder="1" applyAlignment="1">
      <alignment horizontal="left"/>
    </xf>
    <xf numFmtId="0" fontId="5" fillId="11" borderId="4" xfId="0" applyFont="1" applyFill="1" applyBorder="1" applyAlignment="1">
      <alignment horizontal="center"/>
    </xf>
    <xf numFmtId="0" fontId="5" fillId="11" borderId="5" xfId="0" applyFont="1" applyFill="1" applyBorder="1" applyAlignment="1">
      <alignment horizontal="center"/>
    </xf>
    <xf numFmtId="0" fontId="5" fillId="11" borderId="6" xfId="0" applyFont="1" applyFill="1" applyBorder="1" applyAlignment="1">
      <alignment horizontal="center"/>
    </xf>
    <xf numFmtId="173" fontId="0" fillId="7" borderId="46" xfId="0" applyNumberFormat="1" applyFill="1" applyBorder="1" applyAlignment="1">
      <alignment horizontal="center"/>
    </xf>
    <xf numFmtId="173" fontId="0" fillId="7" borderId="43" xfId="0" applyNumberFormat="1" applyFill="1" applyBorder="1" applyAlignment="1">
      <alignment horizontal="center"/>
    </xf>
    <xf numFmtId="173" fontId="0" fillId="7" borderId="47" xfId="0" applyNumberFormat="1" applyFill="1" applyBorder="1" applyAlignment="1">
      <alignment horizontal="center"/>
    </xf>
    <xf numFmtId="0" fontId="0" fillId="7" borderId="31" xfId="0" applyFill="1" applyBorder="1" applyAlignment="1">
      <alignment horizontal="left"/>
    </xf>
    <xf numFmtId="0" fontId="0" fillId="7" borderId="65" xfId="0" applyFill="1" applyBorder="1" applyAlignment="1">
      <alignment horizontal="left"/>
    </xf>
    <xf numFmtId="0" fontId="0" fillId="7" borderId="51" xfId="0" applyFill="1" applyBorder="1" applyAlignment="1">
      <alignment horizontal="left"/>
    </xf>
    <xf numFmtId="0" fontId="0" fillId="7" borderId="67" xfId="0" applyFill="1" applyBorder="1" applyAlignment="1">
      <alignment horizontal="left"/>
    </xf>
    <xf numFmtId="0" fontId="0" fillId="7" borderId="5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173" fontId="0" fillId="7" borderId="11" xfId="0" applyNumberFormat="1" applyFill="1" applyBorder="1" applyAlignment="1">
      <alignment horizontal="center" vertical="center"/>
    </xf>
    <xf numFmtId="173" fontId="0" fillId="7" borderId="0" xfId="0" applyNumberFormat="1" applyFill="1" applyBorder="1" applyAlignment="1">
      <alignment horizontal="center" vertical="center"/>
    </xf>
    <xf numFmtId="173" fontId="0" fillId="7" borderId="12" xfId="0" applyNumberFormat="1" applyFill="1" applyBorder="1" applyAlignment="1">
      <alignment horizontal="center" vertical="center"/>
    </xf>
    <xf numFmtId="173" fontId="14" fillId="7" borderId="11" xfId="0" applyNumberFormat="1" applyFont="1" applyFill="1" applyBorder="1" applyAlignment="1">
      <alignment horizontal="center"/>
    </xf>
    <xf numFmtId="173" fontId="14" fillId="7" borderId="0" xfId="0" applyNumberFormat="1" applyFont="1" applyFill="1" applyBorder="1" applyAlignment="1">
      <alignment horizontal="center"/>
    </xf>
    <xf numFmtId="173" fontId="14" fillId="7" borderId="12" xfId="0" applyNumberFormat="1" applyFont="1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173" fontId="0" fillId="7" borderId="4" xfId="0" applyNumberFormat="1" applyFill="1" applyBorder="1" applyAlignment="1">
      <alignment horizontal="center"/>
    </xf>
    <xf numFmtId="173" fontId="0" fillId="7" borderId="5" xfId="0" applyNumberFormat="1" applyFill="1" applyBorder="1" applyAlignment="1">
      <alignment horizontal="center"/>
    </xf>
    <xf numFmtId="173" fontId="0" fillId="7" borderId="6" xfId="0" applyNumberFormat="1" applyFill="1" applyBorder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2" fontId="23" fillId="13" borderId="25" xfId="0" applyNumberFormat="1" applyFont="1" applyFill="1" applyBorder="1" applyAlignment="1">
      <alignment vertical="center"/>
    </xf>
  </cellXfs>
  <cellStyles count="17">
    <cellStyle name="AFE" xfId="1"/>
    <cellStyle name="Milliers [0]_Conversion Summary" xfId="3"/>
    <cellStyle name="Milliers_Conversion Summary" xfId="4"/>
    <cellStyle name="Monйtaire [0]_Conversion Summary" xfId="5"/>
    <cellStyle name="Monйtaire_Conversion Summary" xfId="6"/>
    <cellStyle name="Normal_Campaign" xfId="7"/>
    <cellStyle name="Обычный" xfId="0" builtinId="0"/>
    <cellStyle name="Обычный 2" xfId="11"/>
    <cellStyle name="Обычный 3" xfId="14"/>
    <cellStyle name="Обычный 4" xfId="12"/>
    <cellStyle name="Обычный 5" xfId="13"/>
    <cellStyle name="Обычный_Информация-1" xfId="2"/>
    <cellStyle name="Процентный" xfId="10" builtinId="5"/>
    <cellStyle name="Процентный 2" xfId="15"/>
    <cellStyle name="Тысячи [0]_Example " xfId="8"/>
    <cellStyle name="Тысячи_Example " xfId="9"/>
    <cellStyle name="Финансовый" xfId="1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Денежный поток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ВЫРУЧКА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'Денежный поток '!$E$6:$AZ$6</c:f>
              <c:numCache>
                <c:formatCode>#\ ##0"р."</c:formatCode>
                <c:ptCount val="48"/>
                <c:pt idx="0">
                  <c:v>975240</c:v>
                </c:pt>
                <c:pt idx="1">
                  <c:v>1150640</c:v>
                </c:pt>
                <c:pt idx="2">
                  <c:v>1330030</c:v>
                </c:pt>
                <c:pt idx="3">
                  <c:v>1274280</c:v>
                </c:pt>
                <c:pt idx="4">
                  <c:v>1224615</c:v>
                </c:pt>
                <c:pt idx="5">
                  <c:v>1240500</c:v>
                </c:pt>
                <c:pt idx="6">
                  <c:v>1300959</c:v>
                </c:pt>
                <c:pt idx="7">
                  <c:v>1350900</c:v>
                </c:pt>
                <c:pt idx="8">
                  <c:v>1258113</c:v>
                </c:pt>
                <c:pt idx="9">
                  <c:v>1324300</c:v>
                </c:pt>
                <c:pt idx="10">
                  <c:v>1206200</c:v>
                </c:pt>
                <c:pt idx="11">
                  <c:v>1625029</c:v>
                </c:pt>
                <c:pt idx="12">
                  <c:v>975240</c:v>
                </c:pt>
                <c:pt idx="13">
                  <c:v>1150640</c:v>
                </c:pt>
                <c:pt idx="14">
                  <c:v>1330030</c:v>
                </c:pt>
                <c:pt idx="15">
                  <c:v>1274280</c:v>
                </c:pt>
                <c:pt idx="16">
                  <c:v>1224615</c:v>
                </c:pt>
                <c:pt idx="17">
                  <c:v>1240500</c:v>
                </c:pt>
                <c:pt idx="18">
                  <c:v>1300959</c:v>
                </c:pt>
                <c:pt idx="19">
                  <c:v>1350900</c:v>
                </c:pt>
                <c:pt idx="20">
                  <c:v>1258113</c:v>
                </c:pt>
                <c:pt idx="21">
                  <c:v>1324300</c:v>
                </c:pt>
                <c:pt idx="22">
                  <c:v>1206200</c:v>
                </c:pt>
                <c:pt idx="23">
                  <c:v>1625029</c:v>
                </c:pt>
                <c:pt idx="24">
                  <c:v>975240</c:v>
                </c:pt>
                <c:pt idx="25">
                  <c:v>1150640</c:v>
                </c:pt>
                <c:pt idx="26">
                  <c:v>1330030</c:v>
                </c:pt>
                <c:pt idx="27">
                  <c:v>1274280</c:v>
                </c:pt>
                <c:pt idx="28">
                  <c:v>1224615</c:v>
                </c:pt>
                <c:pt idx="29">
                  <c:v>1240500</c:v>
                </c:pt>
                <c:pt idx="30">
                  <c:v>1300959</c:v>
                </c:pt>
                <c:pt idx="31">
                  <c:v>1350900</c:v>
                </c:pt>
                <c:pt idx="32">
                  <c:v>1258113</c:v>
                </c:pt>
                <c:pt idx="33">
                  <c:v>1324300</c:v>
                </c:pt>
                <c:pt idx="34">
                  <c:v>1206200</c:v>
                </c:pt>
                <c:pt idx="35">
                  <c:v>1625029</c:v>
                </c:pt>
                <c:pt idx="36">
                  <c:v>975240</c:v>
                </c:pt>
                <c:pt idx="37">
                  <c:v>1150640</c:v>
                </c:pt>
                <c:pt idx="38">
                  <c:v>1330030</c:v>
                </c:pt>
                <c:pt idx="39">
                  <c:v>1274280</c:v>
                </c:pt>
                <c:pt idx="40">
                  <c:v>1224615</c:v>
                </c:pt>
                <c:pt idx="41">
                  <c:v>1240500</c:v>
                </c:pt>
                <c:pt idx="42">
                  <c:v>1300959</c:v>
                </c:pt>
                <c:pt idx="43">
                  <c:v>1350900</c:v>
                </c:pt>
                <c:pt idx="44">
                  <c:v>1258113</c:v>
                </c:pt>
                <c:pt idx="45">
                  <c:v>1324300</c:v>
                </c:pt>
                <c:pt idx="46">
                  <c:v>1206200</c:v>
                </c:pt>
                <c:pt idx="47">
                  <c:v>1625029</c:v>
                </c:pt>
              </c:numCache>
            </c:numRef>
          </c:val>
          <c:smooth val="0"/>
        </c:ser>
        <c:ser>
          <c:idx val="1"/>
          <c:order val="1"/>
          <c:tx>
            <c:v>ПОСТОЯННЫЕ РАСХОДЫ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'Денежный поток '!$E$12:$AZ$12</c:f>
              <c:numCache>
                <c:formatCode>#\ ##0"р."</c:formatCode>
                <c:ptCount val="48"/>
                <c:pt idx="0">
                  <c:v>352875.56181818177</c:v>
                </c:pt>
                <c:pt idx="1">
                  <c:v>364348.31636363635</c:v>
                </c:pt>
                <c:pt idx="2">
                  <c:v>376082.05318181822</c:v>
                </c:pt>
                <c:pt idx="3">
                  <c:v>372435.4963636364</c:v>
                </c:pt>
                <c:pt idx="4">
                  <c:v>369186.95386363636</c:v>
                </c:pt>
                <c:pt idx="5">
                  <c:v>370225.97727272729</c:v>
                </c:pt>
                <c:pt idx="6">
                  <c:v>374180.54550000001</c:v>
                </c:pt>
                <c:pt idx="7">
                  <c:v>377447.14090909093</c:v>
                </c:pt>
                <c:pt idx="8">
                  <c:v>371378.0275909091</c:v>
                </c:pt>
                <c:pt idx="9">
                  <c:v>375707.25909090909</c:v>
                </c:pt>
                <c:pt idx="10">
                  <c:v>367982.44545454544</c:v>
                </c:pt>
                <c:pt idx="11">
                  <c:v>395377.66959090915</c:v>
                </c:pt>
                <c:pt idx="12">
                  <c:v>352210.62545454543</c:v>
                </c:pt>
                <c:pt idx="13">
                  <c:v>363563.78909090906</c:v>
                </c:pt>
                <c:pt idx="14">
                  <c:v>375175.2145454546</c:v>
                </c:pt>
                <c:pt idx="15">
                  <c:v>371566.66909090913</c:v>
                </c:pt>
                <c:pt idx="16">
                  <c:v>368351.98909090908</c:v>
                </c:pt>
                <c:pt idx="17">
                  <c:v>369380.18181818182</c:v>
                </c:pt>
                <c:pt idx="18">
                  <c:v>373293.52799999999</c:v>
                </c:pt>
                <c:pt idx="19">
                  <c:v>376526.07272727275</c:v>
                </c:pt>
                <c:pt idx="20">
                  <c:v>370520.22327272728</c:v>
                </c:pt>
                <c:pt idx="21">
                  <c:v>374804.32727272727</c:v>
                </c:pt>
                <c:pt idx="22">
                  <c:v>367160.03636363638</c:v>
                </c:pt>
                <c:pt idx="23">
                  <c:v>394269.69527272729</c:v>
                </c:pt>
                <c:pt idx="24">
                  <c:v>352033.30909090908</c:v>
                </c:pt>
                <c:pt idx="25">
                  <c:v>363354.58181818179</c:v>
                </c:pt>
                <c:pt idx="26">
                  <c:v>374933.39090909093</c:v>
                </c:pt>
                <c:pt idx="27">
                  <c:v>371334.98181818181</c:v>
                </c:pt>
                <c:pt idx="28">
                  <c:v>368129.33181818179</c:v>
                </c:pt>
                <c:pt idx="29">
                  <c:v>369154.63636363635</c:v>
                </c:pt>
                <c:pt idx="30">
                  <c:v>373056.99</c:v>
                </c:pt>
                <c:pt idx="31">
                  <c:v>376280.45454545453</c:v>
                </c:pt>
                <c:pt idx="32">
                  <c:v>370291.47545454546</c:v>
                </c:pt>
                <c:pt idx="33">
                  <c:v>374563.54545454547</c:v>
                </c:pt>
                <c:pt idx="34">
                  <c:v>366940.72727272729</c:v>
                </c:pt>
                <c:pt idx="35">
                  <c:v>393974.23545454547</c:v>
                </c:pt>
                <c:pt idx="36">
                  <c:v>361723.00545454543</c:v>
                </c:pt>
                <c:pt idx="37">
                  <c:v>372988.46909090906</c:v>
                </c:pt>
                <c:pt idx="38">
                  <c:v>384510.19954545458</c:v>
                </c:pt>
                <c:pt idx="39">
                  <c:v>380929.52909090911</c:v>
                </c:pt>
                <c:pt idx="40">
                  <c:v>377739.68159090908</c:v>
                </c:pt>
                <c:pt idx="41">
                  <c:v>378759.93181818182</c:v>
                </c:pt>
                <c:pt idx="42">
                  <c:v>382643.04849999998</c:v>
                </c:pt>
                <c:pt idx="43">
                  <c:v>385850.62272727274</c:v>
                </c:pt>
                <c:pt idx="44">
                  <c:v>379891.16677272727</c:v>
                </c:pt>
                <c:pt idx="45">
                  <c:v>384142.17727272725</c:v>
                </c:pt>
                <c:pt idx="46">
                  <c:v>376556.9363636364</c:v>
                </c:pt>
                <c:pt idx="47">
                  <c:v>403457.1807727273</c:v>
                </c:pt>
              </c:numCache>
            </c:numRef>
          </c:val>
          <c:smooth val="0"/>
        </c:ser>
        <c:ser>
          <c:idx val="2"/>
          <c:order val="2"/>
          <c:tx>
            <c:v>ПЛАТЕЖИ ЗА ТОВАР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'Денежный поток '!$E$16:$AZ$16</c:f>
              <c:numCache>
                <c:formatCode>#\ ##0"р."</c:formatCode>
                <c:ptCount val="48"/>
                <c:pt idx="0">
                  <c:v>533426.72727272729</c:v>
                </c:pt>
                <c:pt idx="1">
                  <c:v>629365.21212121216</c:v>
                </c:pt>
                <c:pt idx="2">
                  <c:v>727486.10606060608</c:v>
                </c:pt>
                <c:pt idx="3">
                  <c:v>696992.54545454541</c:v>
                </c:pt>
                <c:pt idx="4">
                  <c:v>669827.29545454553</c:v>
                </c:pt>
                <c:pt idx="5">
                  <c:v>678515.90909090918</c:v>
                </c:pt>
                <c:pt idx="6">
                  <c:v>711585.15</c:v>
                </c:pt>
                <c:pt idx="7">
                  <c:v>738901.36363636365</c:v>
                </c:pt>
                <c:pt idx="8">
                  <c:v>688149.68636363628</c:v>
                </c:pt>
                <c:pt idx="9">
                  <c:v>724351.96969696973</c:v>
                </c:pt>
                <c:pt idx="10">
                  <c:v>659754.84848484851</c:v>
                </c:pt>
                <c:pt idx="11">
                  <c:v>888841.61969696975</c:v>
                </c:pt>
                <c:pt idx="12">
                  <c:v>511262.18181818177</c:v>
                </c:pt>
                <c:pt idx="13">
                  <c:v>603214.30303030298</c:v>
                </c:pt>
                <c:pt idx="14">
                  <c:v>697258.15151515149</c:v>
                </c:pt>
                <c:pt idx="15">
                  <c:v>668031.63636363635</c:v>
                </c:pt>
                <c:pt idx="16">
                  <c:v>641995.13636363624</c:v>
                </c:pt>
                <c:pt idx="17">
                  <c:v>650322.72727272729</c:v>
                </c:pt>
                <c:pt idx="18">
                  <c:v>682017.9</c:v>
                </c:pt>
                <c:pt idx="19">
                  <c:v>708199.09090909082</c:v>
                </c:pt>
                <c:pt idx="20">
                  <c:v>659556.20909090899</c:v>
                </c:pt>
                <c:pt idx="21">
                  <c:v>694254.24242424243</c:v>
                </c:pt>
                <c:pt idx="22">
                  <c:v>632341.21212121216</c:v>
                </c:pt>
                <c:pt idx="23">
                  <c:v>851909.14242424234</c:v>
                </c:pt>
                <c:pt idx="24">
                  <c:v>505351.63636363635</c:v>
                </c:pt>
                <c:pt idx="25">
                  <c:v>596240.72727272729</c:v>
                </c:pt>
                <c:pt idx="26">
                  <c:v>689197.36363636365</c:v>
                </c:pt>
                <c:pt idx="27">
                  <c:v>660308.72727272729</c:v>
                </c:pt>
                <c:pt idx="28">
                  <c:v>634573.22727272729</c:v>
                </c:pt>
                <c:pt idx="29">
                  <c:v>642804.54545454541</c:v>
                </c:pt>
                <c:pt idx="30">
                  <c:v>674133.3</c:v>
                </c:pt>
                <c:pt idx="31">
                  <c:v>700011.81818181812</c:v>
                </c:pt>
                <c:pt idx="32">
                  <c:v>651931.28181818174</c:v>
                </c:pt>
                <c:pt idx="33">
                  <c:v>686228.18181818188</c:v>
                </c:pt>
                <c:pt idx="34">
                  <c:v>625030.90909090918</c:v>
                </c:pt>
                <c:pt idx="35">
                  <c:v>842060.48181818181</c:v>
                </c:pt>
                <c:pt idx="36">
                  <c:v>495008.18181818177</c:v>
                </c:pt>
                <c:pt idx="37">
                  <c:v>584036.96969696973</c:v>
                </c:pt>
                <c:pt idx="38">
                  <c:v>675090.98484848486</c:v>
                </c:pt>
                <c:pt idx="39">
                  <c:v>646793.63636363635</c:v>
                </c:pt>
                <c:pt idx="40">
                  <c:v>621584.88636363635</c:v>
                </c:pt>
                <c:pt idx="41">
                  <c:v>629647.72727272729</c:v>
                </c:pt>
                <c:pt idx="42">
                  <c:v>660335.25</c:v>
                </c:pt>
                <c:pt idx="43">
                  <c:v>685684.09090909082</c:v>
                </c:pt>
                <c:pt idx="44">
                  <c:v>638587.65909090906</c:v>
                </c:pt>
                <c:pt idx="45">
                  <c:v>672182.57575757569</c:v>
                </c:pt>
                <c:pt idx="46">
                  <c:v>612237.87878787878</c:v>
                </c:pt>
                <c:pt idx="47">
                  <c:v>824825.32575757569</c:v>
                </c:pt>
              </c:numCache>
            </c:numRef>
          </c:val>
          <c:smooth val="0"/>
        </c:ser>
        <c:ser>
          <c:idx val="3"/>
          <c:order val="3"/>
          <c:tx>
            <c:v>МАРЖА С ПРОДАЖ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'Денежный поток '!$E$19:$AZ$19</c:f>
              <c:numCache>
                <c:formatCode>#\ ##0"р."</c:formatCode>
                <c:ptCount val="48"/>
                <c:pt idx="0">
                  <c:v>441813.27272727271</c:v>
                </c:pt>
                <c:pt idx="1">
                  <c:v>521274.78787878784</c:v>
                </c:pt>
                <c:pt idx="2">
                  <c:v>602543.89393939381</c:v>
                </c:pt>
                <c:pt idx="3">
                  <c:v>577287.45454545459</c:v>
                </c:pt>
                <c:pt idx="4">
                  <c:v>554787.70454545459</c:v>
                </c:pt>
                <c:pt idx="5">
                  <c:v>561984.09090909082</c:v>
                </c:pt>
                <c:pt idx="6">
                  <c:v>589373.85</c:v>
                </c:pt>
                <c:pt idx="7">
                  <c:v>611998.63636363624</c:v>
                </c:pt>
                <c:pt idx="8">
                  <c:v>569963.3136363636</c:v>
                </c:pt>
                <c:pt idx="9">
                  <c:v>599948.03030303027</c:v>
                </c:pt>
                <c:pt idx="10">
                  <c:v>546445.15151515149</c:v>
                </c:pt>
                <c:pt idx="11">
                  <c:v>736187.38030303025</c:v>
                </c:pt>
                <c:pt idx="12">
                  <c:v>463977.81818181818</c:v>
                </c:pt>
                <c:pt idx="13">
                  <c:v>547425.69696969702</c:v>
                </c:pt>
                <c:pt idx="14">
                  <c:v>632771.84848484851</c:v>
                </c:pt>
                <c:pt idx="15">
                  <c:v>606248.36363636365</c:v>
                </c:pt>
                <c:pt idx="16">
                  <c:v>582619.86363636376</c:v>
                </c:pt>
                <c:pt idx="17">
                  <c:v>590177.27272727271</c:v>
                </c:pt>
                <c:pt idx="18">
                  <c:v>618941.1</c:v>
                </c:pt>
                <c:pt idx="19">
                  <c:v>642700.90909090918</c:v>
                </c:pt>
                <c:pt idx="20">
                  <c:v>598556.79090909101</c:v>
                </c:pt>
                <c:pt idx="21">
                  <c:v>630045.75757575757</c:v>
                </c:pt>
                <c:pt idx="22">
                  <c:v>573858.78787878784</c:v>
                </c:pt>
                <c:pt idx="23">
                  <c:v>773119.85757575766</c:v>
                </c:pt>
                <c:pt idx="24">
                  <c:v>469888.36363636365</c:v>
                </c:pt>
                <c:pt idx="25">
                  <c:v>554399.27272727271</c:v>
                </c:pt>
                <c:pt idx="26">
                  <c:v>640832.63636363635</c:v>
                </c:pt>
                <c:pt idx="27">
                  <c:v>613971.27272727271</c:v>
                </c:pt>
                <c:pt idx="28">
                  <c:v>590041.77272727271</c:v>
                </c:pt>
                <c:pt idx="29">
                  <c:v>597695.45454545459</c:v>
                </c:pt>
                <c:pt idx="30">
                  <c:v>626825.69999999995</c:v>
                </c:pt>
                <c:pt idx="31">
                  <c:v>650888.18181818188</c:v>
                </c:pt>
                <c:pt idx="32">
                  <c:v>606181.71818181826</c:v>
                </c:pt>
                <c:pt idx="33">
                  <c:v>638071.81818181812</c:v>
                </c:pt>
                <c:pt idx="34">
                  <c:v>581169.09090909094</c:v>
                </c:pt>
                <c:pt idx="35">
                  <c:v>782968.51818181819</c:v>
                </c:pt>
                <c:pt idx="36">
                  <c:v>480231.81818181823</c:v>
                </c:pt>
                <c:pt idx="37">
                  <c:v>566603.03030303027</c:v>
                </c:pt>
                <c:pt idx="38">
                  <c:v>654939.01515151514</c:v>
                </c:pt>
                <c:pt idx="39">
                  <c:v>627486.36363636365</c:v>
                </c:pt>
                <c:pt idx="40">
                  <c:v>603030.11363636365</c:v>
                </c:pt>
                <c:pt idx="41">
                  <c:v>610852.27272727271</c:v>
                </c:pt>
                <c:pt idx="42">
                  <c:v>640623.75</c:v>
                </c:pt>
                <c:pt idx="43">
                  <c:v>665215.90909090918</c:v>
                </c:pt>
                <c:pt idx="44">
                  <c:v>619525.34090909106</c:v>
                </c:pt>
                <c:pt idx="45">
                  <c:v>652117.4242424242</c:v>
                </c:pt>
                <c:pt idx="46">
                  <c:v>593962.12121212122</c:v>
                </c:pt>
                <c:pt idx="47">
                  <c:v>800203.67424242431</c:v>
                </c:pt>
              </c:numCache>
            </c:numRef>
          </c:val>
          <c:smooth val="0"/>
        </c:ser>
        <c:ser>
          <c:idx val="4"/>
          <c:order val="4"/>
          <c:tx>
            <c:v>ДОХОД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'Денежный поток '!$E$20:$AZ$20</c:f>
              <c:numCache>
                <c:formatCode>#\ ##0"р."</c:formatCode>
                <c:ptCount val="48"/>
                <c:pt idx="0">
                  <c:v>88937.710909090936</c:v>
                </c:pt>
                <c:pt idx="1">
                  <c:v>156926.4715151515</c:v>
                </c:pt>
                <c:pt idx="2">
                  <c:v>226461.84075757558</c:v>
                </c:pt>
                <c:pt idx="3">
                  <c:v>204851.95818181819</c:v>
                </c:pt>
                <c:pt idx="4">
                  <c:v>185600.75068181823</c:v>
                </c:pt>
                <c:pt idx="5">
                  <c:v>191758.11363636353</c:v>
                </c:pt>
                <c:pt idx="6">
                  <c:v>215193.30449999997</c:v>
                </c:pt>
                <c:pt idx="7">
                  <c:v>234551.49545454531</c:v>
                </c:pt>
                <c:pt idx="8">
                  <c:v>198585.2860454545</c:v>
                </c:pt>
                <c:pt idx="9">
                  <c:v>224240.77121212118</c:v>
                </c:pt>
                <c:pt idx="10">
                  <c:v>178462.70606060605</c:v>
                </c:pt>
                <c:pt idx="11">
                  <c:v>340809.7107121211</c:v>
                </c:pt>
                <c:pt idx="12">
                  <c:v>111767.19272727275</c:v>
                </c:pt>
                <c:pt idx="13">
                  <c:v>183861.90787878796</c:v>
                </c:pt>
                <c:pt idx="14">
                  <c:v>257596.63393939391</c:v>
                </c:pt>
                <c:pt idx="15">
                  <c:v>234681.69454545452</c:v>
                </c:pt>
                <c:pt idx="16">
                  <c:v>214267.87454545469</c:v>
                </c:pt>
                <c:pt idx="17">
                  <c:v>220797.09090909088</c:v>
                </c:pt>
                <c:pt idx="18">
                  <c:v>245647.57199999999</c:v>
                </c:pt>
                <c:pt idx="19">
                  <c:v>266174.83636363642</c:v>
                </c:pt>
                <c:pt idx="20">
                  <c:v>228036.56763636373</c:v>
                </c:pt>
                <c:pt idx="21">
                  <c:v>255241.4303030303</c:v>
                </c:pt>
                <c:pt idx="22">
                  <c:v>206698.75151515147</c:v>
                </c:pt>
                <c:pt idx="23">
                  <c:v>378850.16230303037</c:v>
                </c:pt>
                <c:pt idx="24">
                  <c:v>117855.05454545456</c:v>
                </c:pt>
                <c:pt idx="25">
                  <c:v>191044.69090909092</c:v>
                </c:pt>
                <c:pt idx="26">
                  <c:v>265899.24545454542</c:v>
                </c:pt>
                <c:pt idx="27">
                  <c:v>242636.29090909089</c:v>
                </c:pt>
                <c:pt idx="28">
                  <c:v>221912.44090909092</c:v>
                </c:pt>
                <c:pt idx="29">
                  <c:v>228540.81818181823</c:v>
                </c:pt>
                <c:pt idx="30">
                  <c:v>253768.70999999996</c:v>
                </c:pt>
                <c:pt idx="31">
                  <c:v>274607.72727272735</c:v>
                </c:pt>
                <c:pt idx="32">
                  <c:v>235890.24272727279</c:v>
                </c:pt>
                <c:pt idx="33">
                  <c:v>263508.27272727265</c:v>
                </c:pt>
                <c:pt idx="34">
                  <c:v>214228.36363636365</c:v>
                </c:pt>
                <c:pt idx="35">
                  <c:v>388994.28272727272</c:v>
                </c:pt>
                <c:pt idx="36">
                  <c:v>118508.8127272728</c:v>
                </c:pt>
                <c:pt idx="37">
                  <c:v>193614.56121212122</c:v>
                </c:pt>
                <c:pt idx="38">
                  <c:v>270428.81560606055</c:v>
                </c:pt>
                <c:pt idx="39">
                  <c:v>246556.83454545453</c:v>
                </c:pt>
                <c:pt idx="40">
                  <c:v>225290.43204545457</c:v>
                </c:pt>
                <c:pt idx="41">
                  <c:v>232092.34090909088</c:v>
                </c:pt>
                <c:pt idx="42">
                  <c:v>257980.70150000002</c:v>
                </c:pt>
                <c:pt idx="43">
                  <c:v>279365.28636363643</c:v>
                </c:pt>
                <c:pt idx="44">
                  <c:v>239634.17413636378</c:v>
                </c:pt>
                <c:pt idx="45">
                  <c:v>267975.24696969695</c:v>
                </c:pt>
                <c:pt idx="46">
                  <c:v>217405.18484848482</c:v>
                </c:pt>
                <c:pt idx="47">
                  <c:v>396746.49346969702</c:v>
                </c:pt>
              </c:numCache>
            </c:numRef>
          </c:val>
          <c:smooth val="0"/>
        </c:ser>
        <c:ser>
          <c:idx val="5"/>
          <c:order val="5"/>
          <c:tx>
            <c:v>Денежный поток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'Денежный поток '!$E$21:$AZ$21</c:f>
              <c:numCache>
                <c:formatCode>#\ ##0"р."</c:formatCode>
                <c:ptCount val="48"/>
                <c:pt idx="0">
                  <c:v>-4930462.2890909091</c:v>
                </c:pt>
                <c:pt idx="1">
                  <c:v>-4773535.8175757574</c:v>
                </c:pt>
                <c:pt idx="2">
                  <c:v>-4547073.9768181816</c:v>
                </c:pt>
                <c:pt idx="3">
                  <c:v>-4342222.0186363636</c:v>
                </c:pt>
                <c:pt idx="4">
                  <c:v>-4156621.2679545451</c:v>
                </c:pt>
                <c:pt idx="5">
                  <c:v>-3964863.1543181818</c:v>
                </c:pt>
                <c:pt idx="6">
                  <c:v>-3749669.8498181817</c:v>
                </c:pt>
                <c:pt idx="7">
                  <c:v>-3515118.3543636366</c:v>
                </c:pt>
                <c:pt idx="8">
                  <c:v>-3316533.0683181821</c:v>
                </c:pt>
                <c:pt idx="9">
                  <c:v>-3092292.2971060611</c:v>
                </c:pt>
                <c:pt idx="10">
                  <c:v>-2913829.5910454551</c:v>
                </c:pt>
                <c:pt idx="11">
                  <c:v>-2573019.8803333342</c:v>
                </c:pt>
                <c:pt idx="12">
                  <c:v>-2461252.6876060613</c:v>
                </c:pt>
                <c:pt idx="13">
                  <c:v>-2277390.7797272736</c:v>
                </c:pt>
                <c:pt idx="14">
                  <c:v>-2019794.1457878798</c:v>
                </c:pt>
                <c:pt idx="15">
                  <c:v>-1785112.4512424252</c:v>
                </c:pt>
                <c:pt idx="16">
                  <c:v>-1570844.5766969705</c:v>
                </c:pt>
                <c:pt idx="17">
                  <c:v>-1350047.4857878797</c:v>
                </c:pt>
                <c:pt idx="18">
                  <c:v>-1104399.9137878797</c:v>
                </c:pt>
                <c:pt idx="19">
                  <c:v>-838225.07742424333</c:v>
                </c:pt>
                <c:pt idx="20">
                  <c:v>-610188.50978787965</c:v>
                </c:pt>
                <c:pt idx="21">
                  <c:v>-354947.07948484935</c:v>
                </c:pt>
                <c:pt idx="22">
                  <c:v>-148248.32796969789</c:v>
                </c:pt>
                <c:pt idx="23">
                  <c:v>230601.83433333249</c:v>
                </c:pt>
                <c:pt idx="24">
                  <c:v>348456.88887878705</c:v>
                </c:pt>
                <c:pt idx="25">
                  <c:v>539501.57978787797</c:v>
                </c:pt>
                <c:pt idx="26">
                  <c:v>805400.82524242345</c:v>
                </c:pt>
                <c:pt idx="27">
                  <c:v>1048037.1161515143</c:v>
                </c:pt>
                <c:pt idx="28">
                  <c:v>1269949.5570606054</c:v>
                </c:pt>
                <c:pt idx="29">
                  <c:v>1498490.3752424237</c:v>
                </c:pt>
                <c:pt idx="30">
                  <c:v>1752259.0852424237</c:v>
                </c:pt>
                <c:pt idx="31">
                  <c:v>2026866.812515151</c:v>
                </c:pt>
                <c:pt idx="32">
                  <c:v>2262757.0552424239</c:v>
                </c:pt>
                <c:pt idx="33">
                  <c:v>2526265.3279696964</c:v>
                </c:pt>
                <c:pt idx="34">
                  <c:v>2740493.6916060601</c:v>
                </c:pt>
                <c:pt idx="35">
                  <c:v>3129487.9743333329</c:v>
                </c:pt>
                <c:pt idx="36">
                  <c:v>3247996.7870606058</c:v>
                </c:pt>
                <c:pt idx="37">
                  <c:v>3441611.3482727269</c:v>
                </c:pt>
                <c:pt idx="38">
                  <c:v>3712040.1638787873</c:v>
                </c:pt>
                <c:pt idx="39">
                  <c:v>3958596.9984242418</c:v>
                </c:pt>
                <c:pt idx="40">
                  <c:v>4183887.4304696964</c:v>
                </c:pt>
                <c:pt idx="41">
                  <c:v>4415979.7713787872</c:v>
                </c:pt>
                <c:pt idx="42">
                  <c:v>4673960.4728787877</c:v>
                </c:pt>
                <c:pt idx="43">
                  <c:v>4953325.7592424238</c:v>
                </c:pt>
                <c:pt idx="44">
                  <c:v>5192959.9333787877</c:v>
                </c:pt>
                <c:pt idx="45">
                  <c:v>5460935.1803484848</c:v>
                </c:pt>
                <c:pt idx="46">
                  <c:v>5678340.3651969694</c:v>
                </c:pt>
                <c:pt idx="47">
                  <c:v>6075086.8586666668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1889944"/>
        <c:axId val="281890728"/>
      </c:lineChart>
      <c:catAx>
        <c:axId val="281889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81890728"/>
        <c:crosses val="autoZero"/>
        <c:auto val="1"/>
        <c:lblAlgn val="ctr"/>
        <c:lblOffset val="100"/>
        <c:noMultiLvlLbl val="0"/>
      </c:catAx>
      <c:valAx>
        <c:axId val="281890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&quot;р.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81889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138544</xdr:colOff>
      <xdr:row>23</xdr:row>
      <xdr:rowOff>1484</xdr:rowOff>
    </xdr:from>
    <xdr:to>
      <xdr:col>19</xdr:col>
      <xdr:colOff>24739</xdr:colOff>
      <xdr:row>64</xdr:row>
      <xdr:rowOff>24741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7;&#1072;&#1083;&#1072;&#1074;&#1072;&#1090;/&#1055;&#1086;&#1083;&#1080;&#1101;&#1090;&#1080;&#1083;&#1077;&#1085;/&#1057;&#1072;&#1083;&#1072;&#1074;&#1072;&#1090;/&#1055;&#1086;&#1083;&#1080;&#1101;&#1090;&#1080;&#1083;&#1077;&#1085;/&#1050;&#1088;&#1091;&#1090;&#1086;&#1081;%20&#1088;&#1072;&#1089;&#1095;&#1077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DIAG1"/>
      <sheetName val="DIAG2"/>
      <sheetName val="DIAG3"/>
      <sheetName val="DIAG4"/>
      <sheetName val="DIAG5"/>
      <sheetName val="SENSITIVITY"/>
      <sheetName val="DIAG6"/>
      <sheetName val="DIAG7"/>
      <sheetName val="DIAG8"/>
      <sheetName val="README"/>
      <sheetName val="REGISTR"/>
      <sheetName val="ALT-INFO"/>
      <sheetName val="MACR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4">
          <cell r="C14">
            <v>1</v>
          </cell>
        </row>
        <row r="16">
          <cell r="C16">
            <v>1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2"/>
  <sheetViews>
    <sheetView tabSelected="1" zoomScaleNormal="100" workbookViewId="0">
      <selection activeCell="A16" sqref="A16"/>
    </sheetView>
  </sheetViews>
  <sheetFormatPr defaultRowHeight="12.75" outlineLevelRow="1"/>
  <cols>
    <col min="1" max="1" width="14.140625" style="148" customWidth="1"/>
    <col min="2" max="2" width="79" style="161" customWidth="1"/>
    <col min="3" max="3" width="14.140625" style="148" bestFit="1" customWidth="1"/>
    <col min="4" max="4" width="12.7109375" style="148" bestFit="1" customWidth="1"/>
    <col min="5" max="5" width="22.42578125" style="148" bestFit="1" customWidth="1"/>
    <col min="6" max="6" width="13.42578125" style="148" bestFit="1" customWidth="1"/>
    <col min="7" max="7" width="82.7109375" style="148" customWidth="1"/>
    <col min="8" max="8" width="12" style="148" bestFit="1" customWidth="1"/>
    <col min="9" max="16384" width="9.140625" style="148"/>
  </cols>
  <sheetData>
    <row r="1" spans="1:6" ht="36.75" customHeight="1" thickBot="1">
      <c r="B1" s="415" t="s">
        <v>11</v>
      </c>
      <c r="C1" s="416"/>
      <c r="D1" s="416"/>
      <c r="E1" s="417"/>
    </row>
    <row r="2" spans="1:6">
      <c r="B2" s="293" t="s">
        <v>5</v>
      </c>
      <c r="C2" s="294" t="s">
        <v>6</v>
      </c>
      <c r="D2" s="294" t="s">
        <v>7</v>
      </c>
      <c r="E2" s="295" t="s">
        <v>4</v>
      </c>
      <c r="F2" s="149"/>
    </row>
    <row r="3" spans="1:6">
      <c r="B3" s="152" t="s">
        <v>141</v>
      </c>
      <c r="C3" s="316">
        <v>100000</v>
      </c>
      <c r="D3" s="154">
        <v>1</v>
      </c>
      <c r="E3" s="155">
        <f>C3*D3</f>
        <v>100000</v>
      </c>
    </row>
    <row r="4" spans="1:6">
      <c r="B4" s="152" t="s">
        <v>182</v>
      </c>
      <c r="C4" s="153">
        <v>0</v>
      </c>
      <c r="D4" s="154">
        <v>0</v>
      </c>
      <c r="E4" s="155">
        <f>C4*D4</f>
        <v>0</v>
      </c>
    </row>
    <row r="5" spans="1:6">
      <c r="B5" s="152" t="s">
        <v>149</v>
      </c>
      <c r="C5" s="153">
        <f>C28</f>
        <v>442500</v>
      </c>
      <c r="D5" s="154">
        <v>1</v>
      </c>
      <c r="E5" s="155">
        <f t="shared" ref="E5:E14" si="0">C5*D5</f>
        <v>442500</v>
      </c>
    </row>
    <row r="6" spans="1:6">
      <c r="B6" s="152" t="s">
        <v>40</v>
      </c>
      <c r="C6" s="153">
        <f>C38</f>
        <v>729000</v>
      </c>
      <c r="D6" s="154">
        <v>1</v>
      </c>
      <c r="E6" s="155">
        <f t="shared" si="0"/>
        <v>729000</v>
      </c>
    </row>
    <row r="7" spans="1:6">
      <c r="B7" s="152" t="s">
        <v>56</v>
      </c>
      <c r="C7" s="153">
        <f>C53</f>
        <v>116000</v>
      </c>
      <c r="D7" s="154">
        <v>1</v>
      </c>
      <c r="E7" s="155">
        <f t="shared" si="0"/>
        <v>116000</v>
      </c>
    </row>
    <row r="8" spans="1:6">
      <c r="B8" s="152" t="s">
        <v>86</v>
      </c>
      <c r="C8" s="153">
        <v>0</v>
      </c>
      <c r="D8" s="154">
        <v>0</v>
      </c>
      <c r="E8" s="155">
        <f t="shared" si="0"/>
        <v>0</v>
      </c>
    </row>
    <row r="9" spans="1:6">
      <c r="B9" s="152" t="s">
        <v>55</v>
      </c>
      <c r="C9" s="153">
        <f>C40</f>
        <v>17500</v>
      </c>
      <c r="D9" s="154">
        <v>1</v>
      </c>
      <c r="E9" s="155">
        <f t="shared" si="0"/>
        <v>17500</v>
      </c>
    </row>
    <row r="10" spans="1:6">
      <c r="B10" s="152" t="s">
        <v>41</v>
      </c>
      <c r="C10" s="153">
        <f>C33</f>
        <v>124400</v>
      </c>
      <c r="D10" s="154">
        <v>1</v>
      </c>
      <c r="E10" s="155">
        <f t="shared" si="0"/>
        <v>124400</v>
      </c>
    </row>
    <row r="11" spans="1:6">
      <c r="B11" s="152" t="s">
        <v>37</v>
      </c>
      <c r="C11" s="153">
        <v>50000</v>
      </c>
      <c r="D11" s="154">
        <v>1</v>
      </c>
      <c r="E11" s="155">
        <f>C11*D11</f>
        <v>50000</v>
      </c>
    </row>
    <row r="12" spans="1:6">
      <c r="B12" s="152" t="s">
        <v>145</v>
      </c>
      <c r="C12" s="153">
        <v>10000</v>
      </c>
      <c r="D12" s="154">
        <v>1</v>
      </c>
      <c r="E12" s="155">
        <f>C12*D12</f>
        <v>10000</v>
      </c>
    </row>
    <row r="13" spans="1:6">
      <c r="A13" s="160"/>
      <c r="B13" s="152" t="s">
        <v>152</v>
      </c>
      <c r="C13" s="153">
        <f>C62</f>
        <v>70000</v>
      </c>
      <c r="D13" s="154">
        <v>1</v>
      </c>
      <c r="E13" s="155">
        <f>C13*D13</f>
        <v>70000</v>
      </c>
    </row>
    <row r="14" spans="1:6">
      <c r="B14" s="152" t="s">
        <v>8</v>
      </c>
      <c r="C14" s="153">
        <v>300000</v>
      </c>
      <c r="D14" s="154">
        <v>1</v>
      </c>
      <c r="E14" s="155">
        <f t="shared" si="0"/>
        <v>300000</v>
      </c>
    </row>
    <row r="15" spans="1:6">
      <c r="B15" s="152" t="s">
        <v>212</v>
      </c>
      <c r="C15" s="153">
        <v>3000000</v>
      </c>
      <c r="D15" s="219">
        <v>60000</v>
      </c>
      <c r="E15" s="155">
        <f>SUM(C15:D15)</f>
        <v>3060000</v>
      </c>
    </row>
    <row r="16" spans="1:6" ht="21" thickBot="1">
      <c r="B16" s="413" t="s">
        <v>9</v>
      </c>
      <c r="C16" s="414"/>
      <c r="D16" s="414"/>
      <c r="E16" s="516">
        <f>SUM(E3:E15)</f>
        <v>5019400</v>
      </c>
    </row>
    <row r="17" spans="2:8" ht="13.5" thickBot="1"/>
    <row r="18" spans="2:8" ht="15.75" thickBot="1">
      <c r="B18" s="409" t="s">
        <v>88</v>
      </c>
      <c r="C18" s="410"/>
      <c r="D18" s="410"/>
      <c r="E18" s="411"/>
    </row>
    <row r="19" spans="2:8">
      <c r="B19" s="150" t="s">
        <v>89</v>
      </c>
      <c r="C19" s="412">
        <v>50</v>
      </c>
      <c r="D19" s="412"/>
      <c r="E19" s="166" t="s">
        <v>131</v>
      </c>
    </row>
    <row r="20" spans="2:8">
      <c r="B20" s="158" t="s">
        <v>148</v>
      </c>
      <c r="C20" s="420">
        <v>9</v>
      </c>
      <c r="D20" s="420"/>
      <c r="E20" s="167" t="s">
        <v>131</v>
      </c>
    </row>
    <row r="21" spans="2:8">
      <c r="B21" s="158" t="s">
        <v>115</v>
      </c>
      <c r="C21" s="420">
        <v>6</v>
      </c>
      <c r="D21" s="420"/>
      <c r="E21" s="167" t="s">
        <v>131</v>
      </c>
    </row>
    <row r="22" spans="2:8" ht="13.5" thickBot="1">
      <c r="B22" s="168" t="s">
        <v>120</v>
      </c>
      <c r="C22" s="421">
        <v>1</v>
      </c>
      <c r="D22" s="421"/>
      <c r="E22" s="169"/>
    </row>
    <row r="23" spans="2:8" ht="13.5" thickBot="1">
      <c r="B23" s="170" t="s">
        <v>135</v>
      </c>
      <c r="C23" s="111" t="s">
        <v>90</v>
      </c>
      <c r="D23" s="111" t="s">
        <v>91</v>
      </c>
      <c r="E23" s="112" t="s">
        <v>116</v>
      </c>
      <c r="G23" s="392" t="s">
        <v>137</v>
      </c>
      <c r="H23" s="314" t="s">
        <v>213</v>
      </c>
    </row>
    <row r="24" spans="2:8">
      <c r="B24" s="171" t="s">
        <v>92</v>
      </c>
      <c r="C24" s="172">
        <f>D24*$C$19</f>
        <v>37500</v>
      </c>
      <c r="D24" s="172">
        <v>750</v>
      </c>
      <c r="E24" s="166" t="s">
        <v>142</v>
      </c>
      <c r="G24" s="201" t="s">
        <v>108</v>
      </c>
      <c r="H24" s="102">
        <v>9000</v>
      </c>
    </row>
    <row r="25" spans="2:8">
      <c r="B25" s="156" t="s">
        <v>93</v>
      </c>
      <c r="C25" s="296">
        <v>0</v>
      </c>
      <c r="D25" s="102">
        <v>25000</v>
      </c>
      <c r="E25" s="167"/>
      <c r="G25" s="201" t="s">
        <v>112</v>
      </c>
      <c r="H25" s="102">
        <v>8000</v>
      </c>
    </row>
    <row r="26" spans="2:8" ht="25.5">
      <c r="B26" s="156" t="s">
        <v>94</v>
      </c>
      <c r="C26" s="102">
        <f>D26*$C$19*C22</f>
        <v>325000</v>
      </c>
      <c r="D26" s="102">
        <v>6500</v>
      </c>
      <c r="E26" s="167" t="s">
        <v>194</v>
      </c>
      <c r="G26" s="201" t="s">
        <v>114</v>
      </c>
      <c r="H26" s="103">
        <v>6500</v>
      </c>
    </row>
    <row r="27" spans="2:8" ht="13.5" thickBot="1">
      <c r="B27" s="173" t="s">
        <v>95</v>
      </c>
      <c r="C27" s="174">
        <f>D27*$C$19</f>
        <v>80000</v>
      </c>
      <c r="D27" s="174">
        <v>1600</v>
      </c>
      <c r="E27" s="175" t="s">
        <v>193</v>
      </c>
      <c r="G27" s="201" t="s">
        <v>113</v>
      </c>
      <c r="H27" s="102">
        <v>5000</v>
      </c>
    </row>
    <row r="28" spans="2:8" ht="15.75" thickBot="1">
      <c r="B28" s="178" t="s">
        <v>109</v>
      </c>
      <c r="C28" s="179">
        <f>SUM(C24:C27)</f>
        <v>442500</v>
      </c>
      <c r="D28" s="180"/>
      <c r="E28" s="181"/>
    </row>
    <row r="29" spans="2:8" ht="13.5" thickBot="1">
      <c r="B29" s="170" t="s">
        <v>138</v>
      </c>
      <c r="C29" s="176"/>
      <c r="D29" s="176"/>
      <c r="E29" s="177"/>
    </row>
    <row r="30" spans="2:8">
      <c r="B30" s="171" t="s">
        <v>139</v>
      </c>
      <c r="C30" s="172">
        <f>D30*$C$20</f>
        <v>81000</v>
      </c>
      <c r="D30" s="172">
        <v>9000</v>
      </c>
      <c r="E30" s="166" t="s">
        <v>118</v>
      </c>
    </row>
    <row r="31" spans="2:8">
      <c r="B31" s="156" t="s">
        <v>96</v>
      </c>
      <c r="C31" s="102">
        <f>D31*$C$21</f>
        <v>8400</v>
      </c>
      <c r="D31" s="102">
        <v>1400</v>
      </c>
      <c r="E31" s="167"/>
    </row>
    <row r="32" spans="2:8" ht="13.5" thickBot="1">
      <c r="B32" s="173" t="s">
        <v>97</v>
      </c>
      <c r="C32" s="174">
        <f>D32*$C$19</f>
        <v>35000</v>
      </c>
      <c r="D32" s="174">
        <v>700</v>
      </c>
      <c r="E32" s="175" t="s">
        <v>98</v>
      </c>
    </row>
    <row r="33" spans="1:5" ht="15.75" thickBot="1">
      <c r="B33" s="182" t="s">
        <v>110</v>
      </c>
      <c r="C33" s="183">
        <f>SUM(C30:C32)</f>
        <v>124400</v>
      </c>
      <c r="D33" s="184"/>
      <c r="E33" s="185"/>
    </row>
    <row r="34" spans="1:5" ht="13.5" thickBot="1">
      <c r="B34" s="170" t="s">
        <v>136</v>
      </c>
      <c r="C34" s="111" t="s">
        <v>90</v>
      </c>
      <c r="D34" s="111" t="s">
        <v>91</v>
      </c>
      <c r="E34" s="112" t="s">
        <v>116</v>
      </c>
    </row>
    <row r="35" spans="1:5">
      <c r="A35" s="186"/>
      <c r="B35" s="171" t="s">
        <v>132</v>
      </c>
      <c r="C35" s="55">
        <v>664000</v>
      </c>
      <c r="D35" s="172"/>
      <c r="E35" s="166" t="s">
        <v>117</v>
      </c>
    </row>
    <row r="36" spans="1:5" ht="25.5">
      <c r="A36" s="186"/>
      <c r="B36" s="156" t="s">
        <v>133</v>
      </c>
      <c r="C36" s="54">
        <v>25000</v>
      </c>
      <c r="D36" s="102"/>
      <c r="E36" s="167"/>
    </row>
    <row r="37" spans="1:5" ht="13.5" thickBot="1">
      <c r="B37" s="173" t="s">
        <v>134</v>
      </c>
      <c r="C37" s="60">
        <v>40000</v>
      </c>
      <c r="D37" s="174"/>
      <c r="E37" s="175"/>
    </row>
    <row r="38" spans="1:5" ht="15.75" thickBot="1">
      <c r="B38" s="182" t="s">
        <v>111</v>
      </c>
      <c r="C38" s="183">
        <f>SUM(C35:C37)</f>
        <v>729000</v>
      </c>
      <c r="D38" s="184"/>
      <c r="E38" s="185"/>
    </row>
    <row r="39" spans="1:5" ht="13.5" thickBot="1">
      <c r="B39" s="187" t="s">
        <v>55</v>
      </c>
      <c r="C39" s="111" t="s">
        <v>90</v>
      </c>
      <c r="D39" s="111" t="s">
        <v>91</v>
      </c>
      <c r="E39" s="112" t="s">
        <v>116</v>
      </c>
    </row>
    <row r="40" spans="1:5" ht="13.5" thickBot="1">
      <c r="B40" s="188" t="s">
        <v>99</v>
      </c>
      <c r="C40" s="189">
        <f>D40*$C$19</f>
        <v>17500</v>
      </c>
      <c r="D40" s="189">
        <v>350</v>
      </c>
      <c r="E40" s="190" t="s">
        <v>119</v>
      </c>
    </row>
    <row r="41" spans="1:5" ht="13.5" thickBot="1"/>
    <row r="42" spans="1:5" ht="79.5" customHeight="1" thickBot="1">
      <c r="B42" s="139" t="s">
        <v>56</v>
      </c>
      <c r="C42" s="422" t="s">
        <v>214</v>
      </c>
      <c r="D42" s="423"/>
      <c r="E42" s="424"/>
    </row>
    <row r="43" spans="1:5">
      <c r="B43" s="191" t="s">
        <v>100</v>
      </c>
      <c r="C43" s="192">
        <v>40000</v>
      </c>
      <c r="D43" s="193"/>
      <c r="E43" s="194"/>
    </row>
    <row r="44" spans="1:5">
      <c r="B44" s="158" t="s">
        <v>101</v>
      </c>
      <c r="C44" s="102">
        <v>6000</v>
      </c>
      <c r="D44" s="154"/>
      <c r="E44" s="195"/>
    </row>
    <row r="45" spans="1:5">
      <c r="B45" s="158" t="s">
        <v>126</v>
      </c>
      <c r="C45" s="102">
        <v>8000</v>
      </c>
      <c r="D45" s="154"/>
      <c r="E45" s="195"/>
    </row>
    <row r="46" spans="1:5">
      <c r="B46" s="158" t="s">
        <v>104</v>
      </c>
      <c r="C46" s="102">
        <v>5000</v>
      </c>
      <c r="D46" s="154"/>
      <c r="E46" s="195"/>
    </row>
    <row r="47" spans="1:5" ht="25.5">
      <c r="B47" s="156" t="s">
        <v>144</v>
      </c>
      <c r="C47" s="102">
        <v>25000</v>
      </c>
      <c r="D47" s="154"/>
      <c r="E47" s="195"/>
    </row>
    <row r="48" spans="1:5">
      <c r="B48" s="158" t="s">
        <v>102</v>
      </c>
      <c r="C48" s="102">
        <v>5000</v>
      </c>
      <c r="D48" s="154"/>
      <c r="E48" s="195"/>
    </row>
    <row r="49" spans="2:5">
      <c r="B49" s="158" t="s">
        <v>103</v>
      </c>
      <c r="C49" s="102">
        <v>4000</v>
      </c>
      <c r="D49" s="154"/>
      <c r="E49" s="195"/>
    </row>
    <row r="50" spans="2:5">
      <c r="B50" s="158" t="s">
        <v>105</v>
      </c>
      <c r="C50" s="102">
        <v>3200</v>
      </c>
      <c r="D50" s="154"/>
      <c r="E50" s="195"/>
    </row>
    <row r="51" spans="2:5">
      <c r="B51" s="158" t="s">
        <v>106</v>
      </c>
      <c r="C51" s="102">
        <v>16200</v>
      </c>
      <c r="D51" s="154"/>
      <c r="E51" s="195"/>
    </row>
    <row r="52" spans="2:5" ht="13.5" thickBot="1">
      <c r="B52" s="196" t="s">
        <v>107</v>
      </c>
      <c r="C52" s="174">
        <v>3600</v>
      </c>
      <c r="D52" s="197"/>
      <c r="E52" s="198"/>
    </row>
    <row r="53" spans="2:5" ht="15.75" outlineLevel="1" thickBot="1">
      <c r="B53" s="199" t="s">
        <v>140</v>
      </c>
      <c r="C53" s="200">
        <f>SUM(C43:C52)</f>
        <v>116000</v>
      </c>
      <c r="D53" s="184"/>
      <c r="E53" s="185"/>
    </row>
    <row r="54" spans="2:5" ht="13.5" outlineLevel="1" thickBot="1"/>
    <row r="55" spans="2:5" ht="15.75" thickBot="1">
      <c r="B55" s="418" t="s">
        <v>151</v>
      </c>
      <c r="C55" s="419"/>
    </row>
    <row r="56" spans="2:5">
      <c r="B56" s="150" t="s">
        <v>150</v>
      </c>
      <c r="C56" s="151">
        <v>20000</v>
      </c>
    </row>
    <row r="57" spans="2:5" ht="13.5" thickBot="1">
      <c r="B57" s="158" t="s">
        <v>153</v>
      </c>
      <c r="C57" s="157">
        <v>10000</v>
      </c>
    </row>
    <row r="58" spans="2:5">
      <c r="B58" s="150" t="s">
        <v>154</v>
      </c>
      <c r="C58" s="151">
        <v>20000</v>
      </c>
    </row>
    <row r="59" spans="2:5">
      <c r="B59" s="158" t="s">
        <v>183</v>
      </c>
      <c r="C59" s="157">
        <v>20000</v>
      </c>
    </row>
    <row r="60" spans="2:5">
      <c r="B60" s="159"/>
      <c r="C60" s="157"/>
    </row>
    <row r="61" spans="2:5" ht="13.5" thickBot="1">
      <c r="B61" s="162"/>
      <c r="C61" s="163"/>
    </row>
    <row r="62" spans="2:5" ht="15.75" thickBot="1">
      <c r="B62" s="164" t="s">
        <v>67</v>
      </c>
      <c r="C62" s="165">
        <f>SUM(C56:C61)</f>
        <v>70000</v>
      </c>
    </row>
  </sheetData>
  <mergeCells count="9">
    <mergeCell ref="B18:E18"/>
    <mergeCell ref="C19:D19"/>
    <mergeCell ref="B16:D16"/>
    <mergeCell ref="B1:E1"/>
    <mergeCell ref="B55:C55"/>
    <mergeCell ref="C20:D20"/>
    <mergeCell ref="C21:D21"/>
    <mergeCell ref="C22:D22"/>
    <mergeCell ref="C42:E42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G22"/>
  <sheetViews>
    <sheetView zoomScale="90" zoomScaleNormal="90" workbookViewId="0">
      <pane xSplit="1" topLeftCell="B1" activePane="topRight" state="frozen"/>
      <selection activeCell="A6" sqref="A6"/>
      <selection pane="topRight" activeCell="B24" sqref="B24"/>
    </sheetView>
  </sheetViews>
  <sheetFormatPr defaultRowHeight="12.75"/>
  <cols>
    <col min="1" max="1" width="17.85546875" style="148" customWidth="1"/>
    <col min="2" max="2" width="13.85546875" style="148" customWidth="1"/>
    <col min="3" max="3" width="22.28515625" style="148" customWidth="1"/>
    <col min="4" max="4" width="16.42578125" style="148" customWidth="1"/>
    <col min="5" max="5" width="13.42578125" style="148" bestFit="1" customWidth="1"/>
    <col min="6" max="7" width="9.85546875" style="148" bestFit="1" customWidth="1"/>
    <col min="8" max="8" width="12.85546875" style="148" bestFit="1" customWidth="1"/>
    <col min="9" max="9" width="9.85546875" style="148" bestFit="1" customWidth="1"/>
    <col min="10" max="10" width="16.28515625" style="148" customWidth="1"/>
    <col min="11" max="11" width="13.42578125" style="148" bestFit="1" customWidth="1"/>
    <col min="12" max="13" width="9.85546875" style="148" bestFit="1" customWidth="1"/>
    <col min="14" max="14" width="12.85546875" style="148" bestFit="1" customWidth="1"/>
    <col min="15" max="15" width="9.85546875" style="148" bestFit="1" customWidth="1"/>
    <col min="16" max="16" width="16.42578125" style="148" customWidth="1"/>
    <col min="17" max="17" width="13.42578125" style="148" bestFit="1" customWidth="1"/>
    <col min="18" max="19" width="9.85546875" style="148" bestFit="1" customWidth="1"/>
    <col min="20" max="20" width="12.85546875" style="148" bestFit="1" customWidth="1"/>
    <col min="21" max="21" width="9.85546875" style="148" bestFit="1" customWidth="1"/>
    <col min="22" max="22" width="16.42578125" style="148" customWidth="1"/>
    <col min="23" max="23" width="13.42578125" style="148" bestFit="1" customWidth="1"/>
    <col min="24" max="25" width="9.85546875" style="148" bestFit="1" customWidth="1"/>
    <col min="26" max="26" width="12.85546875" style="148" bestFit="1" customWidth="1"/>
    <col min="27" max="27" width="9.85546875" style="148" bestFit="1" customWidth="1"/>
    <col min="28" max="28" width="16.42578125" style="148" customWidth="1"/>
    <col min="29" max="29" width="13.42578125" style="148" bestFit="1" customWidth="1"/>
    <col min="30" max="31" width="9.85546875" style="148" bestFit="1" customWidth="1"/>
    <col min="32" max="32" width="12.85546875" style="148" bestFit="1" customWidth="1"/>
    <col min="33" max="33" width="9.85546875" style="148" bestFit="1" customWidth="1"/>
    <col min="34" max="34" width="16.42578125" style="148" customWidth="1"/>
    <col min="35" max="35" width="13.42578125" style="148" bestFit="1" customWidth="1"/>
    <col min="36" max="37" width="9.85546875" style="148" bestFit="1" customWidth="1"/>
    <col min="38" max="38" width="12.85546875" style="148" bestFit="1" customWidth="1"/>
    <col min="39" max="39" width="9.85546875" style="148" bestFit="1" customWidth="1"/>
    <col min="40" max="40" width="16.42578125" style="148" customWidth="1"/>
    <col min="41" max="41" width="13.42578125" style="148" bestFit="1" customWidth="1"/>
    <col min="42" max="43" width="9.85546875" style="148" bestFit="1" customWidth="1"/>
    <col min="44" max="44" width="12.85546875" style="148" bestFit="1" customWidth="1"/>
    <col min="45" max="45" width="9.85546875" style="148" bestFit="1" customWidth="1"/>
    <col min="46" max="46" width="16.42578125" style="148" customWidth="1"/>
    <col min="47" max="47" width="13.42578125" style="148" bestFit="1" customWidth="1"/>
    <col min="48" max="49" width="9.85546875" style="148" bestFit="1" customWidth="1"/>
    <col min="50" max="50" width="12.85546875" style="148" bestFit="1" customWidth="1"/>
    <col min="51" max="51" width="9.85546875" style="148" bestFit="1" customWidth="1"/>
    <col min="52" max="52" width="16.42578125" style="148" customWidth="1"/>
    <col min="53" max="53" width="13.42578125" style="148" bestFit="1" customWidth="1"/>
    <col min="54" max="54" width="8.7109375" style="148" bestFit="1" customWidth="1"/>
    <col min="55" max="55" width="9.85546875" style="148" bestFit="1" customWidth="1"/>
    <col min="56" max="56" width="12.85546875" style="148" bestFit="1" customWidth="1"/>
    <col min="57" max="57" width="8.7109375" style="148" bestFit="1" customWidth="1"/>
    <col min="58" max="58" width="16.42578125" style="148" customWidth="1"/>
    <col min="59" max="59" width="13.42578125" style="148" bestFit="1" customWidth="1"/>
    <col min="60" max="60" width="8.7109375" style="148" bestFit="1" customWidth="1"/>
    <col min="61" max="61" width="9.85546875" style="148" bestFit="1" customWidth="1"/>
    <col min="62" max="62" width="12.85546875" style="148" bestFit="1" customWidth="1"/>
    <col min="63" max="63" width="8.7109375" style="148" bestFit="1" customWidth="1"/>
    <col min="64" max="64" width="16.42578125" style="148" customWidth="1"/>
    <col min="65" max="65" width="13.42578125" style="148" bestFit="1" customWidth="1"/>
    <col min="66" max="66" width="8.7109375" style="148" bestFit="1" customWidth="1"/>
    <col min="67" max="67" width="9.85546875" style="148" bestFit="1" customWidth="1"/>
    <col min="68" max="68" width="12.85546875" style="148" bestFit="1" customWidth="1"/>
    <col min="69" max="69" width="8.7109375" style="148" bestFit="1" customWidth="1"/>
    <col min="70" max="70" width="16.42578125" style="148" customWidth="1"/>
    <col min="71" max="71" width="13.42578125" style="148" bestFit="1" customWidth="1"/>
    <col min="72" max="72" width="8.7109375" style="148" bestFit="1" customWidth="1"/>
    <col min="73" max="73" width="9.85546875" style="148" bestFit="1" customWidth="1"/>
    <col min="74" max="74" width="11.42578125" style="148" bestFit="1" customWidth="1"/>
    <col min="75" max="75" width="12.85546875" style="148" bestFit="1" customWidth="1"/>
    <col min="76" max="76" width="8.7109375" style="148" bestFit="1" customWidth="1"/>
    <col min="77" max="77" width="16.42578125" style="148" bestFit="1" customWidth="1"/>
    <col min="78" max="78" width="13.42578125" style="148" bestFit="1" customWidth="1"/>
    <col min="79" max="79" width="8.7109375" style="148" bestFit="1" customWidth="1"/>
    <col min="80" max="80" width="9.85546875" style="148" bestFit="1" customWidth="1"/>
    <col min="81" max="81" width="12.85546875" style="148" bestFit="1" customWidth="1"/>
    <col min="82" max="82" width="8.7109375" style="148" bestFit="1" customWidth="1"/>
    <col min="83" max="83" width="16.42578125" style="148" bestFit="1" customWidth="1"/>
    <col min="84" max="84" width="13.42578125" style="148" bestFit="1" customWidth="1"/>
    <col min="85" max="85" width="8.7109375" style="148" bestFit="1" customWidth="1"/>
    <col min="86" max="86" width="9.85546875" style="148" bestFit="1" customWidth="1"/>
    <col min="87" max="87" width="12.85546875" style="148" bestFit="1" customWidth="1"/>
    <col min="88" max="88" width="8.7109375" style="148" bestFit="1" customWidth="1"/>
    <col min="89" max="89" width="16.42578125" style="148" bestFit="1" customWidth="1"/>
    <col min="90" max="90" width="13.42578125" style="148" bestFit="1" customWidth="1"/>
    <col min="91" max="91" width="8.7109375" style="148" bestFit="1" customWidth="1"/>
    <col min="92" max="92" width="9.85546875" style="148" bestFit="1" customWidth="1"/>
    <col min="93" max="93" width="12.85546875" style="148" bestFit="1" customWidth="1"/>
    <col min="94" max="94" width="8.7109375" style="148" bestFit="1" customWidth="1"/>
    <col min="95" max="95" width="16.42578125" style="148" customWidth="1"/>
    <col min="96" max="96" width="13.42578125" style="148" bestFit="1" customWidth="1"/>
    <col min="97" max="97" width="8.7109375" style="148" bestFit="1" customWidth="1"/>
    <col min="98" max="98" width="9.85546875" style="148" bestFit="1" customWidth="1"/>
    <col min="99" max="99" width="12.85546875" style="148" bestFit="1" customWidth="1"/>
    <col min="100" max="100" width="8.7109375" style="148" bestFit="1" customWidth="1"/>
    <col min="101" max="101" width="16.28515625" style="148" customWidth="1"/>
    <col min="102" max="102" width="13.42578125" style="148" bestFit="1" customWidth="1"/>
    <col min="103" max="103" width="8.7109375" style="148" bestFit="1" customWidth="1"/>
    <col min="104" max="104" width="9.85546875" style="148" bestFit="1" customWidth="1"/>
    <col min="105" max="105" width="12.85546875" style="148" bestFit="1" customWidth="1"/>
    <col min="106" max="106" width="8.7109375" style="148" bestFit="1" customWidth="1"/>
    <col min="107" max="107" width="16.42578125" style="148" bestFit="1" customWidth="1"/>
    <col min="108" max="108" width="13.42578125" style="148" bestFit="1" customWidth="1"/>
    <col min="109" max="109" width="8.7109375" style="148" bestFit="1" customWidth="1"/>
    <col min="110" max="110" width="9.85546875" style="148" bestFit="1" customWidth="1"/>
    <col min="111" max="111" width="12.85546875" style="148" bestFit="1" customWidth="1"/>
    <col min="112" max="112" width="8.7109375" style="148" bestFit="1" customWidth="1"/>
    <col min="113" max="113" width="16.42578125" style="148" bestFit="1" customWidth="1"/>
    <col min="114" max="114" width="13.42578125" style="148" bestFit="1" customWidth="1"/>
    <col min="115" max="115" width="8.7109375" style="148" bestFit="1" customWidth="1"/>
    <col min="116" max="116" width="9.85546875" style="148" bestFit="1" customWidth="1"/>
    <col min="117" max="117" width="12.85546875" style="148" bestFit="1" customWidth="1"/>
    <col min="118" max="118" width="8.7109375" style="148" bestFit="1" customWidth="1"/>
    <col min="119" max="119" width="16.28515625" style="148" bestFit="1" customWidth="1"/>
    <col min="120" max="120" width="13.42578125" style="148" bestFit="1" customWidth="1"/>
    <col min="121" max="121" width="8.7109375" style="148" bestFit="1" customWidth="1"/>
    <col min="122" max="122" width="9.85546875" style="148" bestFit="1" customWidth="1"/>
    <col min="123" max="123" width="12.85546875" style="148" bestFit="1" customWidth="1"/>
    <col min="124" max="124" width="8.7109375" style="148" bestFit="1" customWidth="1"/>
    <col min="125" max="125" width="16.42578125" style="148" bestFit="1" customWidth="1"/>
    <col min="126" max="126" width="13.42578125" style="148" bestFit="1" customWidth="1"/>
    <col min="127" max="127" width="8.7109375" style="148" bestFit="1" customWidth="1"/>
    <col min="128" max="128" width="9.85546875" style="148" bestFit="1" customWidth="1"/>
    <col min="129" max="129" width="12.85546875" style="148" bestFit="1" customWidth="1"/>
    <col min="130" max="130" width="8.7109375" style="148" bestFit="1" customWidth="1"/>
    <col min="131" max="131" width="16.42578125" style="148" bestFit="1" customWidth="1"/>
    <col min="132" max="132" width="13.42578125" style="148" bestFit="1" customWidth="1"/>
    <col min="133" max="133" width="8.7109375" style="148" bestFit="1" customWidth="1"/>
    <col min="134" max="134" width="9.85546875" style="148" bestFit="1" customWidth="1"/>
    <col min="135" max="135" width="12.85546875" style="148" bestFit="1" customWidth="1"/>
    <col min="136" max="136" width="8.7109375" style="148" bestFit="1" customWidth="1"/>
    <col min="137" max="137" width="16.42578125" style="148" bestFit="1" customWidth="1"/>
    <col min="138" max="138" width="13.42578125" style="148" bestFit="1" customWidth="1"/>
    <col min="139" max="139" width="8.7109375" style="148" bestFit="1" customWidth="1"/>
    <col min="140" max="140" width="9.85546875" style="148" bestFit="1" customWidth="1"/>
    <col min="141" max="141" width="12.85546875" style="148" bestFit="1" customWidth="1"/>
    <col min="142" max="142" width="8.7109375" style="148" bestFit="1" customWidth="1"/>
    <col min="143" max="143" width="16.42578125" style="148" bestFit="1" customWidth="1"/>
    <col min="144" max="144" width="13.42578125" style="148" bestFit="1" customWidth="1"/>
    <col min="145" max="145" width="8.7109375" style="148" bestFit="1" customWidth="1"/>
    <col min="146" max="146" width="9.85546875" style="148" bestFit="1" customWidth="1"/>
    <col min="147" max="147" width="11.42578125" style="148" bestFit="1" customWidth="1"/>
    <col min="148" max="148" width="12.85546875" style="148" bestFit="1" customWidth="1"/>
    <col min="149" max="149" width="8.7109375" style="148" bestFit="1" customWidth="1"/>
    <col min="150" max="150" width="16.42578125" style="148" bestFit="1" customWidth="1"/>
    <col min="151" max="151" width="13.42578125" style="148" bestFit="1" customWidth="1"/>
    <col min="152" max="152" width="8.7109375" style="148" bestFit="1" customWidth="1"/>
    <col min="153" max="153" width="9.85546875" style="148" bestFit="1" customWidth="1"/>
    <col min="154" max="154" width="12.85546875" style="148" bestFit="1" customWidth="1"/>
    <col min="155" max="155" width="8.7109375" style="148" bestFit="1" customWidth="1"/>
    <col min="156" max="156" width="16.42578125" style="148" bestFit="1" customWidth="1"/>
    <col min="157" max="157" width="13.42578125" style="148" bestFit="1" customWidth="1"/>
    <col min="158" max="158" width="8.7109375" style="148" bestFit="1" customWidth="1"/>
    <col min="159" max="159" width="9.85546875" style="148" bestFit="1" customWidth="1"/>
    <col min="160" max="160" width="12.85546875" style="148" bestFit="1" customWidth="1"/>
    <col min="161" max="161" width="8.7109375" style="148" bestFit="1" customWidth="1"/>
    <col min="162" max="162" width="16.42578125" style="148" bestFit="1" customWidth="1"/>
    <col min="163" max="163" width="13.42578125" style="148" bestFit="1" customWidth="1"/>
    <col min="164" max="164" width="8.7109375" style="148" bestFit="1" customWidth="1"/>
    <col min="165" max="165" width="9.85546875" style="148" bestFit="1" customWidth="1"/>
    <col min="166" max="166" width="12.85546875" style="148" bestFit="1" customWidth="1"/>
    <col min="167" max="167" width="8.7109375" style="148" bestFit="1" customWidth="1"/>
    <col min="168" max="168" width="16.28515625" style="148" bestFit="1" customWidth="1"/>
    <col min="169" max="169" width="13.42578125" style="148" bestFit="1" customWidth="1"/>
    <col min="170" max="170" width="8.7109375" style="148" bestFit="1" customWidth="1"/>
    <col min="171" max="171" width="9.85546875" style="148" bestFit="1" customWidth="1"/>
    <col min="172" max="172" width="12.85546875" style="148" bestFit="1" customWidth="1"/>
    <col min="173" max="173" width="8.7109375" style="148" bestFit="1" customWidth="1"/>
    <col min="174" max="174" width="16.42578125" style="148" bestFit="1" customWidth="1"/>
    <col min="175" max="175" width="13.42578125" style="148" bestFit="1" customWidth="1"/>
    <col min="176" max="176" width="8.7109375" style="148" bestFit="1" customWidth="1"/>
    <col min="177" max="177" width="9.85546875" style="148" bestFit="1" customWidth="1"/>
    <col min="178" max="178" width="12.85546875" style="148" bestFit="1" customWidth="1"/>
    <col min="179" max="179" width="8.7109375" style="148" bestFit="1" customWidth="1"/>
    <col min="180" max="180" width="16.28515625" style="148" bestFit="1" customWidth="1"/>
    <col min="181" max="181" width="13.42578125" style="148" bestFit="1" customWidth="1"/>
    <col min="182" max="182" width="8.7109375" style="148" bestFit="1" customWidth="1"/>
    <col min="183" max="183" width="9.85546875" style="148" bestFit="1" customWidth="1"/>
    <col min="184" max="184" width="12.85546875" style="148" bestFit="1" customWidth="1"/>
    <col min="185" max="185" width="8.7109375" style="148" bestFit="1" customWidth="1"/>
    <col min="186" max="186" width="16.42578125" style="148" bestFit="1" customWidth="1"/>
    <col min="187" max="187" width="13.42578125" style="148" bestFit="1" customWidth="1"/>
    <col min="188" max="188" width="8.7109375" style="148" bestFit="1" customWidth="1"/>
    <col min="189" max="189" width="9.85546875" style="148" bestFit="1" customWidth="1"/>
    <col min="190" max="190" width="12.85546875" style="148" bestFit="1" customWidth="1"/>
    <col min="191" max="191" width="8.7109375" style="148" bestFit="1" customWidth="1"/>
    <col min="192" max="192" width="16.42578125" style="148" bestFit="1" customWidth="1"/>
    <col min="193" max="193" width="13.42578125" style="148" bestFit="1" customWidth="1"/>
    <col min="194" max="194" width="8.7109375" style="148" bestFit="1" customWidth="1"/>
    <col min="195" max="195" width="9.85546875" style="148" bestFit="1" customWidth="1"/>
    <col min="196" max="196" width="12.85546875" style="148" customWidth="1"/>
    <col min="197" max="197" width="8.7109375" style="148" bestFit="1" customWidth="1"/>
    <col min="198" max="198" width="16.42578125" style="148" bestFit="1" customWidth="1"/>
    <col min="199" max="199" width="13.42578125" style="148" bestFit="1" customWidth="1"/>
    <col min="200" max="200" width="8.7109375" style="148" bestFit="1" customWidth="1"/>
    <col min="201" max="201" width="9.85546875" style="148" bestFit="1" customWidth="1"/>
    <col min="202" max="202" width="12.85546875" style="148" bestFit="1" customWidth="1"/>
    <col min="203" max="203" width="8.7109375" style="148" bestFit="1" customWidth="1"/>
    <col min="204" max="204" width="16.42578125" style="148" bestFit="1" customWidth="1"/>
    <col min="205" max="205" width="13.42578125" style="148" bestFit="1" customWidth="1"/>
    <col min="206" max="206" width="8.7109375" style="148" bestFit="1" customWidth="1"/>
    <col min="207" max="207" width="9.85546875" style="148" bestFit="1" customWidth="1"/>
    <col min="208" max="208" width="12.85546875" style="148" bestFit="1" customWidth="1"/>
    <col min="209" max="209" width="8.7109375" style="148" bestFit="1" customWidth="1"/>
    <col min="210" max="210" width="16.42578125" style="148" bestFit="1" customWidth="1"/>
    <col min="211" max="211" width="13.42578125" style="148" bestFit="1" customWidth="1"/>
    <col min="212" max="212" width="8.7109375" style="148" bestFit="1" customWidth="1"/>
    <col min="213" max="213" width="9.85546875" style="148" bestFit="1" customWidth="1"/>
    <col min="214" max="214" width="12.85546875" style="148" bestFit="1" customWidth="1"/>
    <col min="215" max="215" width="8.7109375" style="148" bestFit="1" customWidth="1"/>
    <col min="216" max="216" width="16.42578125" style="148" bestFit="1" customWidth="1"/>
    <col min="217" max="217" width="13.42578125" style="148" bestFit="1" customWidth="1"/>
    <col min="218" max="218" width="8.7109375" style="148" bestFit="1" customWidth="1"/>
    <col min="219" max="219" width="9.85546875" style="148" bestFit="1" customWidth="1"/>
    <col min="220" max="220" width="11.42578125" style="148" bestFit="1" customWidth="1"/>
    <col min="221" max="221" width="12.85546875" style="148" bestFit="1" customWidth="1"/>
    <col min="222" max="222" width="8.7109375" style="148" bestFit="1" customWidth="1"/>
    <col min="223" max="223" width="16.42578125" style="148" bestFit="1" customWidth="1"/>
    <col min="224" max="224" width="13.42578125" style="148" bestFit="1" customWidth="1"/>
    <col min="225" max="225" width="8.7109375" style="148" bestFit="1" customWidth="1"/>
    <col min="226" max="226" width="9.85546875" style="148" bestFit="1" customWidth="1"/>
    <col min="227" max="227" width="12.85546875" style="148" bestFit="1" customWidth="1"/>
    <col min="228" max="228" width="8.7109375" style="148" bestFit="1" customWidth="1"/>
    <col min="229" max="229" width="16.42578125" style="148" bestFit="1" customWidth="1"/>
    <col min="230" max="230" width="13.42578125" style="148" bestFit="1" customWidth="1"/>
    <col min="231" max="231" width="8.7109375" style="148" bestFit="1" customWidth="1"/>
    <col min="232" max="232" width="9.85546875" style="148" bestFit="1" customWidth="1"/>
    <col min="233" max="233" width="12.85546875" style="148" bestFit="1" customWidth="1"/>
    <col min="234" max="234" width="8.7109375" style="148" bestFit="1" customWidth="1"/>
    <col min="235" max="235" width="16.42578125" style="148" bestFit="1" customWidth="1"/>
    <col min="236" max="236" width="13.42578125" style="148" bestFit="1" customWidth="1"/>
    <col min="237" max="237" width="8.7109375" style="148" bestFit="1" customWidth="1"/>
    <col min="238" max="238" width="9.85546875" style="148" bestFit="1" customWidth="1"/>
    <col min="239" max="239" width="12.85546875" style="148" bestFit="1" customWidth="1"/>
    <col min="240" max="240" width="8.7109375" style="148" bestFit="1" customWidth="1"/>
    <col min="241" max="241" width="16.42578125" style="148" bestFit="1" customWidth="1"/>
    <col min="242" max="242" width="13.42578125" style="148" bestFit="1" customWidth="1"/>
    <col min="243" max="243" width="8.7109375" style="148" bestFit="1" customWidth="1"/>
    <col min="244" max="244" width="9.85546875" style="148" bestFit="1" customWidth="1"/>
    <col min="245" max="245" width="12.85546875" style="148" bestFit="1" customWidth="1"/>
    <col min="246" max="246" width="8.7109375" style="148" bestFit="1" customWidth="1"/>
    <col min="247" max="247" width="8.85546875" style="148" bestFit="1" customWidth="1"/>
    <col min="248" max="248" width="13.42578125" style="148" bestFit="1" customWidth="1"/>
    <col min="249" max="249" width="8.7109375" style="148" bestFit="1" customWidth="1"/>
    <col min="250" max="250" width="9.85546875" style="148" bestFit="1" customWidth="1"/>
    <col min="251" max="251" width="12.85546875" style="148" bestFit="1" customWidth="1"/>
    <col min="252" max="252" width="8.7109375" style="148" bestFit="1" customWidth="1"/>
    <col min="253" max="253" width="8.85546875" style="148" bestFit="1" customWidth="1"/>
    <col min="254" max="254" width="13.42578125" style="148" bestFit="1" customWidth="1"/>
    <col min="255" max="255" width="8.7109375" style="148" bestFit="1" customWidth="1"/>
    <col min="256" max="256" width="9.85546875" style="148" bestFit="1" customWidth="1"/>
    <col min="257" max="257" width="12.85546875" style="148" bestFit="1" customWidth="1"/>
    <col min="258" max="258" width="8.7109375" style="148" bestFit="1" customWidth="1"/>
    <col min="259" max="259" width="8.85546875" style="148" bestFit="1" customWidth="1"/>
    <col min="260" max="260" width="13.42578125" style="148" bestFit="1" customWidth="1"/>
    <col min="261" max="261" width="8.7109375" style="148" bestFit="1" customWidth="1"/>
    <col min="262" max="262" width="9.85546875" style="148" bestFit="1" customWidth="1"/>
    <col min="263" max="263" width="12.85546875" style="148" bestFit="1" customWidth="1"/>
    <col min="264" max="264" width="8.7109375" style="148" bestFit="1" customWidth="1"/>
    <col min="265" max="265" width="8.85546875" style="148" bestFit="1" customWidth="1"/>
    <col min="266" max="266" width="13.42578125" style="148" bestFit="1" customWidth="1"/>
    <col min="267" max="267" width="8.7109375" style="148" bestFit="1" customWidth="1"/>
    <col min="268" max="268" width="9.85546875" style="148" bestFit="1" customWidth="1"/>
    <col min="269" max="269" width="12.85546875" style="148" bestFit="1" customWidth="1"/>
    <col min="270" max="270" width="8.7109375" style="148" bestFit="1" customWidth="1"/>
    <col min="271" max="271" width="8.85546875" style="148" bestFit="1" customWidth="1"/>
    <col min="272" max="272" width="13.42578125" style="148" bestFit="1" customWidth="1"/>
    <col min="273" max="273" width="8.7109375" style="148" bestFit="1" customWidth="1"/>
    <col min="274" max="274" width="9.85546875" style="148" bestFit="1" customWidth="1"/>
    <col min="275" max="275" width="12.85546875" style="148" bestFit="1" customWidth="1"/>
    <col min="276" max="276" width="8.7109375" style="148" bestFit="1" customWidth="1"/>
    <col min="277" max="277" width="8.85546875" style="148" bestFit="1" customWidth="1"/>
    <col min="278" max="278" width="13.42578125" style="148" bestFit="1" customWidth="1"/>
    <col min="279" max="279" width="8.7109375" style="148" bestFit="1" customWidth="1"/>
    <col min="280" max="280" width="9.85546875" style="148" bestFit="1" customWidth="1"/>
    <col min="281" max="281" width="12.85546875" style="148" bestFit="1" customWidth="1"/>
    <col min="282" max="282" width="8.7109375" style="148" bestFit="1" customWidth="1"/>
    <col min="283" max="283" width="8.85546875" style="148" bestFit="1" customWidth="1"/>
    <col min="284" max="284" width="13.42578125" style="148" bestFit="1" customWidth="1"/>
    <col min="285" max="285" width="8.7109375" style="148" bestFit="1" customWidth="1"/>
    <col min="286" max="286" width="9.85546875" style="148" bestFit="1" customWidth="1"/>
    <col min="287" max="287" width="12.85546875" style="148" bestFit="1" customWidth="1"/>
    <col min="288" max="288" width="8.7109375" style="148" bestFit="1" customWidth="1"/>
    <col min="289" max="289" width="8.85546875" style="148" bestFit="1" customWidth="1"/>
    <col min="290" max="290" width="13.42578125" style="148" bestFit="1" customWidth="1"/>
    <col min="291" max="291" width="8.7109375" style="148" bestFit="1" customWidth="1"/>
    <col min="292" max="292" width="9.85546875" style="148" bestFit="1" customWidth="1"/>
    <col min="293" max="293" width="11.42578125" style="148" bestFit="1" customWidth="1"/>
    <col min="294" max="16384" width="9.140625" style="148"/>
  </cols>
  <sheetData>
    <row r="2" spans="1:293">
      <c r="B2" s="161"/>
      <c r="C2" s="161"/>
      <c r="D2" s="161"/>
      <c r="E2" s="161"/>
      <c r="F2" s="161"/>
      <c r="G2" s="161"/>
      <c r="H2" s="161"/>
      <c r="I2" s="161"/>
      <c r="J2" s="161"/>
      <c r="K2" s="206"/>
      <c r="L2" s="206"/>
    </row>
    <row r="3" spans="1:293">
      <c r="A3" s="323"/>
      <c r="B3" s="324"/>
      <c r="C3" s="324"/>
      <c r="D3" s="324"/>
      <c r="E3" s="324"/>
      <c r="F3" s="324"/>
      <c r="G3" s="324"/>
      <c r="H3" s="324"/>
      <c r="I3" s="161"/>
      <c r="J3" s="161"/>
      <c r="K3" s="206"/>
      <c r="L3" s="206"/>
    </row>
    <row r="4" spans="1:293">
      <c r="A4" s="323"/>
      <c r="B4" s="324"/>
      <c r="C4" s="324"/>
      <c r="D4" s="324"/>
      <c r="E4" s="324"/>
      <c r="F4" s="324"/>
      <c r="G4" s="324"/>
      <c r="H4" s="324"/>
      <c r="I4" s="161"/>
      <c r="J4" s="161"/>
      <c r="K4" s="206"/>
      <c r="L4" s="206"/>
    </row>
    <row r="5" spans="1:293">
      <c r="A5" s="323"/>
      <c r="B5" s="324"/>
      <c r="C5" s="324"/>
      <c r="D5" s="324"/>
      <c r="E5" s="324"/>
      <c r="F5" s="324"/>
      <c r="G5" s="324"/>
      <c r="H5" s="324"/>
      <c r="I5" s="161"/>
      <c r="J5" s="161"/>
      <c r="K5" s="206"/>
      <c r="L5" s="206"/>
    </row>
    <row r="6" spans="1:293" ht="25.5">
      <c r="A6" s="325"/>
      <c r="B6" s="329" t="s">
        <v>16</v>
      </c>
      <c r="C6" s="315" t="s">
        <v>146</v>
      </c>
      <c r="D6" s="315" t="s">
        <v>147</v>
      </c>
      <c r="E6" s="315" t="s">
        <v>202</v>
      </c>
      <c r="F6" s="326" t="s">
        <v>128</v>
      </c>
      <c r="G6" s="324"/>
      <c r="H6" s="324"/>
      <c r="I6" s="161"/>
      <c r="J6" s="161"/>
      <c r="K6" s="206"/>
      <c r="L6" s="206"/>
    </row>
    <row r="7" spans="1:293">
      <c r="A7" s="330" t="s">
        <v>57</v>
      </c>
      <c r="B7" s="331">
        <v>12000</v>
      </c>
      <c r="C7" s="331">
        <v>25000</v>
      </c>
      <c r="D7" s="327">
        <f>B7+C7</f>
        <v>37000</v>
      </c>
      <c r="E7" s="328">
        <f>D7*0.87</f>
        <v>32190</v>
      </c>
      <c r="F7" s="326" t="s">
        <v>127</v>
      </c>
      <c r="G7" s="324"/>
      <c r="H7" s="324"/>
      <c r="I7" s="161"/>
      <c r="J7" s="161"/>
      <c r="K7" s="206"/>
      <c r="L7" s="206"/>
    </row>
    <row r="8" spans="1:293">
      <c r="A8" s="330" t="s">
        <v>58</v>
      </c>
      <c r="B8" s="331">
        <v>9000</v>
      </c>
      <c r="C8" s="331">
        <v>16000</v>
      </c>
      <c r="D8" s="327">
        <f>B8+C8</f>
        <v>25000</v>
      </c>
      <c r="E8" s="328">
        <f>D8*0.87</f>
        <v>21750</v>
      </c>
      <c r="F8" s="326" t="s">
        <v>127</v>
      </c>
      <c r="G8" s="324"/>
      <c r="H8" s="324"/>
      <c r="I8" s="161"/>
      <c r="J8" s="161"/>
      <c r="K8" s="206"/>
      <c r="L8" s="206"/>
    </row>
    <row r="9" spans="1:293">
      <c r="A9" s="323"/>
      <c r="B9" s="324"/>
      <c r="C9" s="324"/>
      <c r="D9" s="324"/>
      <c r="E9" s="324"/>
      <c r="F9" s="324"/>
      <c r="G9" s="324"/>
      <c r="H9" s="324"/>
      <c r="I9" s="161"/>
      <c r="J9" s="161"/>
      <c r="K9" s="206"/>
      <c r="L9" s="206"/>
    </row>
    <row r="10" spans="1:293">
      <c r="B10" s="161"/>
      <c r="C10" s="161"/>
      <c r="D10" s="161"/>
      <c r="E10" s="161"/>
      <c r="F10" s="161"/>
      <c r="G10" s="161"/>
      <c r="H10" s="161"/>
      <c r="I10" s="161"/>
      <c r="J10" s="161"/>
      <c r="K10" s="206"/>
      <c r="L10" s="206"/>
    </row>
    <row r="11" spans="1:293"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</row>
    <row r="12" spans="1:293" ht="13.5" thickBot="1"/>
    <row r="13" spans="1:293" ht="13.5" thickBot="1">
      <c r="B13" s="425" t="s">
        <v>64</v>
      </c>
      <c r="C13" s="426"/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26"/>
      <c r="W13" s="426"/>
      <c r="X13" s="426"/>
      <c r="Y13" s="426"/>
      <c r="Z13" s="426"/>
      <c r="AA13" s="426"/>
      <c r="AB13" s="426"/>
      <c r="AC13" s="426"/>
      <c r="AD13" s="426"/>
      <c r="AE13" s="426"/>
      <c r="AF13" s="426"/>
      <c r="AG13" s="426"/>
      <c r="AH13" s="426"/>
      <c r="AI13" s="426"/>
      <c r="AJ13" s="426"/>
      <c r="AK13" s="426"/>
      <c r="AL13" s="426"/>
      <c r="AM13" s="426"/>
      <c r="AN13" s="426"/>
      <c r="AO13" s="426"/>
      <c r="AP13" s="426"/>
      <c r="AQ13" s="426"/>
      <c r="AR13" s="426"/>
      <c r="AS13" s="426"/>
      <c r="AT13" s="426"/>
      <c r="AU13" s="426"/>
      <c r="AV13" s="426"/>
      <c r="AW13" s="426"/>
      <c r="AX13" s="426"/>
      <c r="AY13" s="426"/>
      <c r="AZ13" s="426"/>
      <c r="BA13" s="426"/>
      <c r="BB13" s="426"/>
      <c r="BC13" s="426"/>
      <c r="BD13" s="426"/>
      <c r="BE13" s="426"/>
      <c r="BF13" s="426"/>
      <c r="BG13" s="426"/>
      <c r="BH13" s="426"/>
      <c r="BI13" s="426"/>
      <c r="BJ13" s="426"/>
      <c r="BK13" s="426"/>
      <c r="BL13" s="426"/>
      <c r="BM13" s="426"/>
      <c r="BN13" s="426"/>
      <c r="BO13" s="426"/>
      <c r="BP13" s="426"/>
      <c r="BQ13" s="426"/>
      <c r="BR13" s="426"/>
      <c r="BS13" s="426"/>
      <c r="BT13" s="426"/>
      <c r="BU13" s="427"/>
      <c r="BV13" s="35"/>
      <c r="BW13" s="425" t="s">
        <v>65</v>
      </c>
      <c r="BX13" s="426"/>
      <c r="BY13" s="426"/>
      <c r="BZ13" s="426"/>
      <c r="CA13" s="426"/>
      <c r="CB13" s="426"/>
      <c r="CC13" s="426"/>
      <c r="CD13" s="426"/>
      <c r="CE13" s="426"/>
      <c r="CF13" s="426"/>
      <c r="CG13" s="426"/>
      <c r="CH13" s="426"/>
      <c r="CI13" s="426"/>
      <c r="CJ13" s="426"/>
      <c r="CK13" s="426"/>
      <c r="CL13" s="426"/>
      <c r="CM13" s="426"/>
      <c r="CN13" s="426"/>
      <c r="CO13" s="426"/>
      <c r="CP13" s="426"/>
      <c r="CQ13" s="426"/>
      <c r="CR13" s="426"/>
      <c r="CS13" s="426"/>
      <c r="CT13" s="426"/>
      <c r="CU13" s="426"/>
      <c r="CV13" s="426"/>
      <c r="CW13" s="426"/>
      <c r="CX13" s="426"/>
      <c r="CY13" s="426"/>
      <c r="CZ13" s="426"/>
      <c r="DA13" s="426"/>
      <c r="DB13" s="426"/>
      <c r="DC13" s="426"/>
      <c r="DD13" s="426"/>
      <c r="DE13" s="426"/>
      <c r="DF13" s="426"/>
      <c r="DG13" s="426"/>
      <c r="DH13" s="426"/>
      <c r="DI13" s="426"/>
      <c r="DJ13" s="426"/>
      <c r="DK13" s="426"/>
      <c r="DL13" s="426"/>
      <c r="DM13" s="426"/>
      <c r="DN13" s="426"/>
      <c r="DO13" s="426"/>
      <c r="DP13" s="426"/>
      <c r="DQ13" s="426"/>
      <c r="DR13" s="426"/>
      <c r="DS13" s="426"/>
      <c r="DT13" s="426"/>
      <c r="DU13" s="426"/>
      <c r="DV13" s="426"/>
      <c r="DW13" s="426"/>
      <c r="DX13" s="426"/>
      <c r="DY13" s="426"/>
      <c r="DZ13" s="426"/>
      <c r="EA13" s="426"/>
      <c r="EB13" s="426"/>
      <c r="EC13" s="426"/>
      <c r="ED13" s="426"/>
      <c r="EE13" s="426"/>
      <c r="EF13" s="426"/>
      <c r="EG13" s="426"/>
      <c r="EH13" s="426"/>
      <c r="EI13" s="426"/>
      <c r="EJ13" s="426"/>
      <c r="EK13" s="426"/>
      <c r="EL13" s="426"/>
      <c r="EM13" s="426"/>
      <c r="EN13" s="426"/>
      <c r="EO13" s="426"/>
      <c r="EP13" s="427"/>
      <c r="EQ13" s="35"/>
      <c r="ER13" s="425" t="s">
        <v>66</v>
      </c>
      <c r="ES13" s="426"/>
      <c r="ET13" s="426"/>
      <c r="EU13" s="426"/>
      <c r="EV13" s="426"/>
      <c r="EW13" s="426"/>
      <c r="EX13" s="426"/>
      <c r="EY13" s="426"/>
      <c r="EZ13" s="426"/>
      <c r="FA13" s="426"/>
      <c r="FB13" s="426"/>
      <c r="FC13" s="426"/>
      <c r="FD13" s="426"/>
      <c r="FE13" s="426"/>
      <c r="FF13" s="426"/>
      <c r="FG13" s="426"/>
      <c r="FH13" s="426"/>
      <c r="FI13" s="426"/>
      <c r="FJ13" s="426"/>
      <c r="FK13" s="426"/>
      <c r="FL13" s="426"/>
      <c r="FM13" s="426"/>
      <c r="FN13" s="426"/>
      <c r="FO13" s="426"/>
      <c r="FP13" s="426"/>
      <c r="FQ13" s="426"/>
      <c r="FR13" s="426"/>
      <c r="FS13" s="426"/>
      <c r="FT13" s="426"/>
      <c r="FU13" s="426"/>
      <c r="FV13" s="426"/>
      <c r="FW13" s="426"/>
      <c r="FX13" s="426"/>
      <c r="FY13" s="426"/>
      <c r="FZ13" s="426"/>
      <c r="GA13" s="426"/>
      <c r="GB13" s="426"/>
      <c r="GC13" s="426"/>
      <c r="GD13" s="426"/>
      <c r="GE13" s="426"/>
      <c r="GF13" s="426"/>
      <c r="GG13" s="426"/>
      <c r="GH13" s="426"/>
      <c r="GI13" s="426"/>
      <c r="GJ13" s="426"/>
      <c r="GK13" s="426"/>
      <c r="GL13" s="426"/>
      <c r="GM13" s="426"/>
      <c r="GN13" s="426"/>
      <c r="GO13" s="426"/>
      <c r="GP13" s="426"/>
      <c r="GQ13" s="426"/>
      <c r="GR13" s="426"/>
      <c r="GS13" s="426"/>
      <c r="GT13" s="426"/>
      <c r="GU13" s="426"/>
      <c r="GV13" s="426"/>
      <c r="GW13" s="426"/>
      <c r="GX13" s="426"/>
      <c r="GY13" s="426"/>
      <c r="GZ13" s="426"/>
      <c r="HA13" s="426"/>
      <c r="HB13" s="426"/>
      <c r="HC13" s="426"/>
      <c r="HD13" s="426"/>
      <c r="HE13" s="426"/>
      <c r="HF13" s="426"/>
      <c r="HG13" s="426"/>
      <c r="HH13" s="426"/>
      <c r="HI13" s="426"/>
      <c r="HJ13" s="426"/>
      <c r="HK13" s="427"/>
      <c r="HM13" s="425" t="s">
        <v>83</v>
      </c>
      <c r="HN13" s="426"/>
      <c r="HO13" s="426"/>
      <c r="HP13" s="426"/>
      <c r="HQ13" s="426"/>
      <c r="HR13" s="426"/>
      <c r="HS13" s="426"/>
      <c r="HT13" s="426"/>
      <c r="HU13" s="426"/>
      <c r="HV13" s="426"/>
      <c r="HW13" s="426"/>
      <c r="HX13" s="426"/>
      <c r="HY13" s="426"/>
      <c r="HZ13" s="426"/>
      <c r="IA13" s="426"/>
      <c r="IB13" s="426"/>
      <c r="IC13" s="426"/>
      <c r="ID13" s="426"/>
      <c r="IE13" s="426"/>
      <c r="IF13" s="426"/>
      <c r="IG13" s="426"/>
      <c r="IH13" s="426"/>
      <c r="II13" s="426"/>
      <c r="IJ13" s="426"/>
      <c r="IK13" s="426"/>
      <c r="IL13" s="426"/>
      <c r="IM13" s="426"/>
      <c r="IN13" s="426"/>
      <c r="IO13" s="426"/>
      <c r="IP13" s="426"/>
      <c r="IQ13" s="426"/>
      <c r="IR13" s="426"/>
      <c r="IS13" s="426"/>
      <c r="IT13" s="426"/>
      <c r="IU13" s="426"/>
      <c r="IV13" s="426"/>
      <c r="IW13" s="426"/>
      <c r="IX13" s="426"/>
      <c r="IY13" s="426"/>
      <c r="IZ13" s="426"/>
      <c r="JA13" s="426"/>
      <c r="JB13" s="426"/>
      <c r="JC13" s="426"/>
      <c r="JD13" s="426"/>
      <c r="JE13" s="426"/>
      <c r="JF13" s="426"/>
      <c r="JG13" s="426"/>
      <c r="JH13" s="426"/>
      <c r="JI13" s="426"/>
      <c r="JJ13" s="426"/>
      <c r="JK13" s="426"/>
      <c r="JL13" s="426"/>
      <c r="JM13" s="426"/>
      <c r="JN13" s="426"/>
      <c r="JO13" s="426"/>
      <c r="JP13" s="426"/>
      <c r="JQ13" s="426"/>
      <c r="JR13" s="426"/>
      <c r="JS13" s="426"/>
      <c r="JT13" s="426"/>
      <c r="JU13" s="426"/>
      <c r="JV13" s="426"/>
      <c r="JW13" s="426"/>
      <c r="JX13" s="426"/>
      <c r="JY13" s="426"/>
      <c r="JZ13" s="426"/>
      <c r="KA13" s="426"/>
      <c r="KB13" s="426"/>
      <c r="KC13" s="426"/>
      <c r="KD13" s="426"/>
      <c r="KE13" s="426"/>
      <c r="KF13" s="427"/>
      <c r="KG13" s="214"/>
    </row>
    <row r="14" spans="1:293" ht="13.5" thickBot="1">
      <c r="A14" s="437" t="s">
        <v>15</v>
      </c>
      <c r="B14" s="428" t="s">
        <v>21</v>
      </c>
      <c r="C14" s="429"/>
      <c r="D14" s="429"/>
      <c r="E14" s="429"/>
      <c r="F14" s="430"/>
      <c r="G14" s="431"/>
      <c r="H14" s="428" t="s">
        <v>22</v>
      </c>
      <c r="I14" s="429"/>
      <c r="J14" s="429"/>
      <c r="K14" s="429"/>
      <c r="L14" s="430"/>
      <c r="M14" s="431"/>
      <c r="N14" s="428" t="s">
        <v>23</v>
      </c>
      <c r="O14" s="429"/>
      <c r="P14" s="429"/>
      <c r="Q14" s="429"/>
      <c r="R14" s="430"/>
      <c r="S14" s="431"/>
      <c r="T14" s="428" t="s">
        <v>24</v>
      </c>
      <c r="U14" s="429"/>
      <c r="V14" s="429"/>
      <c r="W14" s="429"/>
      <c r="X14" s="430"/>
      <c r="Y14" s="431"/>
      <c r="Z14" s="428" t="s">
        <v>25</v>
      </c>
      <c r="AA14" s="429"/>
      <c r="AB14" s="429"/>
      <c r="AC14" s="429"/>
      <c r="AD14" s="430"/>
      <c r="AE14" s="431"/>
      <c r="AF14" s="428" t="s">
        <v>26</v>
      </c>
      <c r="AG14" s="429"/>
      <c r="AH14" s="429"/>
      <c r="AI14" s="429"/>
      <c r="AJ14" s="430"/>
      <c r="AK14" s="431"/>
      <c r="AL14" s="428" t="s">
        <v>27</v>
      </c>
      <c r="AM14" s="429"/>
      <c r="AN14" s="429"/>
      <c r="AO14" s="429"/>
      <c r="AP14" s="430"/>
      <c r="AQ14" s="431"/>
      <c r="AR14" s="428" t="s">
        <v>28</v>
      </c>
      <c r="AS14" s="429"/>
      <c r="AT14" s="429"/>
      <c r="AU14" s="429"/>
      <c r="AV14" s="430"/>
      <c r="AW14" s="431"/>
      <c r="AX14" s="428" t="s">
        <v>29</v>
      </c>
      <c r="AY14" s="429"/>
      <c r="AZ14" s="429"/>
      <c r="BA14" s="429"/>
      <c r="BB14" s="430"/>
      <c r="BC14" s="431"/>
      <c r="BD14" s="428" t="s">
        <v>30</v>
      </c>
      <c r="BE14" s="429"/>
      <c r="BF14" s="429"/>
      <c r="BG14" s="429"/>
      <c r="BH14" s="430"/>
      <c r="BI14" s="431"/>
      <c r="BJ14" s="428" t="s">
        <v>31</v>
      </c>
      <c r="BK14" s="429"/>
      <c r="BL14" s="429"/>
      <c r="BM14" s="429"/>
      <c r="BN14" s="430"/>
      <c r="BO14" s="431"/>
      <c r="BP14" s="428" t="s">
        <v>32</v>
      </c>
      <c r="BQ14" s="429"/>
      <c r="BR14" s="429"/>
      <c r="BS14" s="429"/>
      <c r="BT14" s="430"/>
      <c r="BU14" s="431"/>
      <c r="BV14" s="432" t="s">
        <v>203</v>
      </c>
      <c r="BW14" s="428" t="s">
        <v>21</v>
      </c>
      <c r="BX14" s="429"/>
      <c r="BY14" s="429"/>
      <c r="BZ14" s="429"/>
      <c r="CA14" s="430"/>
      <c r="CB14" s="431"/>
      <c r="CC14" s="428" t="s">
        <v>22</v>
      </c>
      <c r="CD14" s="429"/>
      <c r="CE14" s="429"/>
      <c r="CF14" s="429"/>
      <c r="CG14" s="430"/>
      <c r="CH14" s="431"/>
      <c r="CI14" s="428" t="s">
        <v>23</v>
      </c>
      <c r="CJ14" s="429"/>
      <c r="CK14" s="429"/>
      <c r="CL14" s="429"/>
      <c r="CM14" s="430"/>
      <c r="CN14" s="431"/>
      <c r="CO14" s="428" t="s">
        <v>24</v>
      </c>
      <c r="CP14" s="429"/>
      <c r="CQ14" s="429"/>
      <c r="CR14" s="429"/>
      <c r="CS14" s="430"/>
      <c r="CT14" s="431"/>
      <c r="CU14" s="428" t="s">
        <v>25</v>
      </c>
      <c r="CV14" s="429"/>
      <c r="CW14" s="429"/>
      <c r="CX14" s="429"/>
      <c r="CY14" s="430"/>
      <c r="CZ14" s="431"/>
      <c r="DA14" s="428" t="s">
        <v>26</v>
      </c>
      <c r="DB14" s="429"/>
      <c r="DC14" s="429"/>
      <c r="DD14" s="429"/>
      <c r="DE14" s="430"/>
      <c r="DF14" s="431"/>
      <c r="DG14" s="428" t="s">
        <v>27</v>
      </c>
      <c r="DH14" s="429"/>
      <c r="DI14" s="429"/>
      <c r="DJ14" s="429"/>
      <c r="DK14" s="430"/>
      <c r="DL14" s="431"/>
      <c r="DM14" s="428" t="s">
        <v>28</v>
      </c>
      <c r="DN14" s="429"/>
      <c r="DO14" s="429"/>
      <c r="DP14" s="429"/>
      <c r="DQ14" s="430"/>
      <c r="DR14" s="431"/>
      <c r="DS14" s="428" t="s">
        <v>29</v>
      </c>
      <c r="DT14" s="429"/>
      <c r="DU14" s="429"/>
      <c r="DV14" s="429"/>
      <c r="DW14" s="430"/>
      <c r="DX14" s="431"/>
      <c r="DY14" s="428" t="s">
        <v>30</v>
      </c>
      <c r="DZ14" s="429"/>
      <c r="EA14" s="429"/>
      <c r="EB14" s="429"/>
      <c r="EC14" s="430"/>
      <c r="ED14" s="431"/>
      <c r="EE14" s="428" t="s">
        <v>31</v>
      </c>
      <c r="EF14" s="429"/>
      <c r="EG14" s="429"/>
      <c r="EH14" s="429"/>
      <c r="EI14" s="430"/>
      <c r="EJ14" s="431"/>
      <c r="EK14" s="428" t="s">
        <v>32</v>
      </c>
      <c r="EL14" s="429"/>
      <c r="EM14" s="429"/>
      <c r="EN14" s="429"/>
      <c r="EO14" s="430"/>
      <c r="EP14" s="431"/>
      <c r="EQ14" s="432" t="s">
        <v>204</v>
      </c>
      <c r="ER14" s="428" t="s">
        <v>21</v>
      </c>
      <c r="ES14" s="429"/>
      <c r="ET14" s="429"/>
      <c r="EU14" s="429"/>
      <c r="EV14" s="430"/>
      <c r="EW14" s="431"/>
      <c r="EX14" s="428" t="s">
        <v>22</v>
      </c>
      <c r="EY14" s="429"/>
      <c r="EZ14" s="429"/>
      <c r="FA14" s="429"/>
      <c r="FB14" s="430"/>
      <c r="FC14" s="431"/>
      <c r="FD14" s="428" t="s">
        <v>23</v>
      </c>
      <c r="FE14" s="429"/>
      <c r="FF14" s="429"/>
      <c r="FG14" s="429"/>
      <c r="FH14" s="430"/>
      <c r="FI14" s="431"/>
      <c r="FJ14" s="428" t="s">
        <v>24</v>
      </c>
      <c r="FK14" s="429"/>
      <c r="FL14" s="429"/>
      <c r="FM14" s="429"/>
      <c r="FN14" s="430"/>
      <c r="FO14" s="431"/>
      <c r="FP14" s="428" t="s">
        <v>25</v>
      </c>
      <c r="FQ14" s="429"/>
      <c r="FR14" s="429"/>
      <c r="FS14" s="429"/>
      <c r="FT14" s="430"/>
      <c r="FU14" s="431"/>
      <c r="FV14" s="428" t="s">
        <v>26</v>
      </c>
      <c r="FW14" s="429"/>
      <c r="FX14" s="429"/>
      <c r="FY14" s="429"/>
      <c r="FZ14" s="430"/>
      <c r="GA14" s="431"/>
      <c r="GB14" s="428" t="s">
        <v>27</v>
      </c>
      <c r="GC14" s="429"/>
      <c r="GD14" s="429"/>
      <c r="GE14" s="429"/>
      <c r="GF14" s="430"/>
      <c r="GG14" s="431"/>
      <c r="GH14" s="428" t="s">
        <v>28</v>
      </c>
      <c r="GI14" s="429"/>
      <c r="GJ14" s="429"/>
      <c r="GK14" s="429"/>
      <c r="GL14" s="430"/>
      <c r="GM14" s="431"/>
      <c r="GN14" s="428" t="s">
        <v>29</v>
      </c>
      <c r="GO14" s="429"/>
      <c r="GP14" s="429"/>
      <c r="GQ14" s="429"/>
      <c r="GR14" s="430"/>
      <c r="GS14" s="431"/>
      <c r="GT14" s="428" t="s">
        <v>30</v>
      </c>
      <c r="GU14" s="429"/>
      <c r="GV14" s="429"/>
      <c r="GW14" s="429"/>
      <c r="GX14" s="430"/>
      <c r="GY14" s="431"/>
      <c r="GZ14" s="428" t="s">
        <v>31</v>
      </c>
      <c r="HA14" s="429"/>
      <c r="HB14" s="429"/>
      <c r="HC14" s="429"/>
      <c r="HD14" s="430"/>
      <c r="HE14" s="431"/>
      <c r="HF14" s="428" t="s">
        <v>32</v>
      </c>
      <c r="HG14" s="429"/>
      <c r="HH14" s="429"/>
      <c r="HI14" s="429"/>
      <c r="HJ14" s="430"/>
      <c r="HK14" s="431"/>
      <c r="HL14" s="432" t="s">
        <v>205</v>
      </c>
      <c r="HM14" s="428" t="s">
        <v>21</v>
      </c>
      <c r="HN14" s="429"/>
      <c r="HO14" s="429"/>
      <c r="HP14" s="429"/>
      <c r="HQ14" s="430"/>
      <c r="HR14" s="431"/>
      <c r="HS14" s="428" t="s">
        <v>22</v>
      </c>
      <c r="HT14" s="429"/>
      <c r="HU14" s="429"/>
      <c r="HV14" s="429"/>
      <c r="HW14" s="430"/>
      <c r="HX14" s="431"/>
      <c r="HY14" s="428" t="s">
        <v>23</v>
      </c>
      <c r="HZ14" s="429"/>
      <c r="IA14" s="429"/>
      <c r="IB14" s="429"/>
      <c r="IC14" s="430"/>
      <c r="ID14" s="431"/>
      <c r="IE14" s="428" t="s">
        <v>24</v>
      </c>
      <c r="IF14" s="429"/>
      <c r="IG14" s="429"/>
      <c r="IH14" s="429"/>
      <c r="II14" s="430"/>
      <c r="IJ14" s="431"/>
      <c r="IK14" s="428" t="s">
        <v>25</v>
      </c>
      <c r="IL14" s="429"/>
      <c r="IM14" s="429"/>
      <c r="IN14" s="429"/>
      <c r="IO14" s="430"/>
      <c r="IP14" s="431"/>
      <c r="IQ14" s="428" t="s">
        <v>26</v>
      </c>
      <c r="IR14" s="429"/>
      <c r="IS14" s="429"/>
      <c r="IT14" s="429"/>
      <c r="IU14" s="430"/>
      <c r="IV14" s="431"/>
      <c r="IW14" s="428" t="s">
        <v>27</v>
      </c>
      <c r="IX14" s="429"/>
      <c r="IY14" s="429"/>
      <c r="IZ14" s="429"/>
      <c r="JA14" s="430"/>
      <c r="JB14" s="431"/>
      <c r="JC14" s="428" t="s">
        <v>28</v>
      </c>
      <c r="JD14" s="429"/>
      <c r="JE14" s="429"/>
      <c r="JF14" s="429"/>
      <c r="JG14" s="430"/>
      <c r="JH14" s="431"/>
      <c r="JI14" s="428" t="s">
        <v>29</v>
      </c>
      <c r="JJ14" s="429"/>
      <c r="JK14" s="429"/>
      <c r="JL14" s="429"/>
      <c r="JM14" s="430"/>
      <c r="JN14" s="431"/>
      <c r="JO14" s="428" t="s">
        <v>30</v>
      </c>
      <c r="JP14" s="429"/>
      <c r="JQ14" s="429"/>
      <c r="JR14" s="429"/>
      <c r="JS14" s="430"/>
      <c r="JT14" s="431"/>
      <c r="JU14" s="428" t="s">
        <v>31</v>
      </c>
      <c r="JV14" s="429"/>
      <c r="JW14" s="429"/>
      <c r="JX14" s="429"/>
      <c r="JY14" s="430"/>
      <c r="JZ14" s="431"/>
      <c r="KA14" s="428" t="s">
        <v>32</v>
      </c>
      <c r="KB14" s="429"/>
      <c r="KC14" s="429"/>
      <c r="KD14" s="429"/>
      <c r="KE14" s="430"/>
      <c r="KF14" s="431"/>
      <c r="KG14" s="432" t="s">
        <v>206</v>
      </c>
    </row>
    <row r="15" spans="1:293" s="207" customFormat="1" ht="39" thickBot="1">
      <c r="A15" s="438"/>
      <c r="B15" s="332" t="s">
        <v>19</v>
      </c>
      <c r="C15" s="333" t="s">
        <v>16</v>
      </c>
      <c r="D15" s="334" t="s">
        <v>17</v>
      </c>
      <c r="E15" s="334" t="s">
        <v>62</v>
      </c>
      <c r="F15" s="335" t="s">
        <v>63</v>
      </c>
      <c r="G15" s="336" t="s">
        <v>18</v>
      </c>
      <c r="H15" s="332" t="s">
        <v>19</v>
      </c>
      <c r="I15" s="333" t="s">
        <v>16</v>
      </c>
      <c r="J15" s="334" t="s">
        <v>17</v>
      </c>
      <c r="K15" s="334" t="s">
        <v>62</v>
      </c>
      <c r="L15" s="335" t="s">
        <v>63</v>
      </c>
      <c r="M15" s="336" t="s">
        <v>18</v>
      </c>
      <c r="N15" s="332" t="s">
        <v>19</v>
      </c>
      <c r="O15" s="333" t="s">
        <v>16</v>
      </c>
      <c r="P15" s="334" t="s">
        <v>17</v>
      </c>
      <c r="Q15" s="334" t="s">
        <v>62</v>
      </c>
      <c r="R15" s="335" t="s">
        <v>63</v>
      </c>
      <c r="S15" s="336" t="s">
        <v>18</v>
      </c>
      <c r="T15" s="332" t="s">
        <v>19</v>
      </c>
      <c r="U15" s="333" t="s">
        <v>16</v>
      </c>
      <c r="V15" s="334" t="s">
        <v>17</v>
      </c>
      <c r="W15" s="334" t="s">
        <v>62</v>
      </c>
      <c r="X15" s="335" t="s">
        <v>63</v>
      </c>
      <c r="Y15" s="336" t="s">
        <v>18</v>
      </c>
      <c r="Z15" s="332" t="s">
        <v>19</v>
      </c>
      <c r="AA15" s="333" t="s">
        <v>16</v>
      </c>
      <c r="AB15" s="334" t="s">
        <v>17</v>
      </c>
      <c r="AC15" s="334" t="s">
        <v>62</v>
      </c>
      <c r="AD15" s="335" t="s">
        <v>63</v>
      </c>
      <c r="AE15" s="336" t="s">
        <v>18</v>
      </c>
      <c r="AF15" s="332" t="s">
        <v>19</v>
      </c>
      <c r="AG15" s="333" t="s">
        <v>16</v>
      </c>
      <c r="AH15" s="334" t="s">
        <v>17</v>
      </c>
      <c r="AI15" s="334" t="s">
        <v>62</v>
      </c>
      <c r="AJ15" s="335" t="s">
        <v>63</v>
      </c>
      <c r="AK15" s="336" t="s">
        <v>18</v>
      </c>
      <c r="AL15" s="332" t="s">
        <v>19</v>
      </c>
      <c r="AM15" s="333" t="s">
        <v>16</v>
      </c>
      <c r="AN15" s="334" t="s">
        <v>17</v>
      </c>
      <c r="AO15" s="334" t="s">
        <v>62</v>
      </c>
      <c r="AP15" s="335" t="s">
        <v>63</v>
      </c>
      <c r="AQ15" s="336" t="s">
        <v>18</v>
      </c>
      <c r="AR15" s="332" t="s">
        <v>19</v>
      </c>
      <c r="AS15" s="333" t="s">
        <v>16</v>
      </c>
      <c r="AT15" s="334" t="s">
        <v>17</v>
      </c>
      <c r="AU15" s="334" t="s">
        <v>62</v>
      </c>
      <c r="AV15" s="335" t="s">
        <v>63</v>
      </c>
      <c r="AW15" s="336" t="s">
        <v>18</v>
      </c>
      <c r="AX15" s="332" t="s">
        <v>19</v>
      </c>
      <c r="AY15" s="333" t="s">
        <v>16</v>
      </c>
      <c r="AZ15" s="334" t="s">
        <v>17</v>
      </c>
      <c r="BA15" s="334" t="s">
        <v>62</v>
      </c>
      <c r="BB15" s="335" t="s">
        <v>63</v>
      </c>
      <c r="BC15" s="336" t="s">
        <v>18</v>
      </c>
      <c r="BD15" s="332" t="s">
        <v>19</v>
      </c>
      <c r="BE15" s="333" t="s">
        <v>16</v>
      </c>
      <c r="BF15" s="334" t="s">
        <v>17</v>
      </c>
      <c r="BG15" s="334" t="s">
        <v>62</v>
      </c>
      <c r="BH15" s="335" t="s">
        <v>63</v>
      </c>
      <c r="BI15" s="336" t="s">
        <v>18</v>
      </c>
      <c r="BJ15" s="332" t="s">
        <v>19</v>
      </c>
      <c r="BK15" s="333" t="s">
        <v>16</v>
      </c>
      <c r="BL15" s="334" t="s">
        <v>17</v>
      </c>
      <c r="BM15" s="334" t="s">
        <v>62</v>
      </c>
      <c r="BN15" s="335" t="s">
        <v>63</v>
      </c>
      <c r="BO15" s="336" t="s">
        <v>18</v>
      </c>
      <c r="BP15" s="332" t="s">
        <v>19</v>
      </c>
      <c r="BQ15" s="333" t="s">
        <v>16</v>
      </c>
      <c r="BR15" s="334" t="s">
        <v>17</v>
      </c>
      <c r="BS15" s="334" t="s">
        <v>62</v>
      </c>
      <c r="BT15" s="335" t="s">
        <v>63</v>
      </c>
      <c r="BU15" s="336" t="s">
        <v>18</v>
      </c>
      <c r="BV15" s="433"/>
      <c r="BW15" s="332" t="s">
        <v>19</v>
      </c>
      <c r="BX15" s="333" t="s">
        <v>16</v>
      </c>
      <c r="BY15" s="334" t="s">
        <v>17</v>
      </c>
      <c r="BZ15" s="334" t="s">
        <v>62</v>
      </c>
      <c r="CA15" s="335" t="s">
        <v>63</v>
      </c>
      <c r="CB15" s="336" t="s">
        <v>18</v>
      </c>
      <c r="CC15" s="332" t="s">
        <v>19</v>
      </c>
      <c r="CD15" s="333" t="s">
        <v>16</v>
      </c>
      <c r="CE15" s="334" t="s">
        <v>17</v>
      </c>
      <c r="CF15" s="334" t="s">
        <v>62</v>
      </c>
      <c r="CG15" s="335" t="s">
        <v>63</v>
      </c>
      <c r="CH15" s="336" t="s">
        <v>18</v>
      </c>
      <c r="CI15" s="332" t="s">
        <v>19</v>
      </c>
      <c r="CJ15" s="333" t="s">
        <v>16</v>
      </c>
      <c r="CK15" s="334" t="s">
        <v>17</v>
      </c>
      <c r="CL15" s="334" t="s">
        <v>62</v>
      </c>
      <c r="CM15" s="335" t="s">
        <v>63</v>
      </c>
      <c r="CN15" s="336" t="s">
        <v>18</v>
      </c>
      <c r="CO15" s="332" t="s">
        <v>19</v>
      </c>
      <c r="CP15" s="333" t="s">
        <v>16</v>
      </c>
      <c r="CQ15" s="334" t="s">
        <v>17</v>
      </c>
      <c r="CR15" s="334" t="s">
        <v>62</v>
      </c>
      <c r="CS15" s="335" t="s">
        <v>63</v>
      </c>
      <c r="CT15" s="336" t="s">
        <v>18</v>
      </c>
      <c r="CU15" s="332" t="s">
        <v>19</v>
      </c>
      <c r="CV15" s="333" t="s">
        <v>16</v>
      </c>
      <c r="CW15" s="334" t="s">
        <v>17</v>
      </c>
      <c r="CX15" s="334" t="s">
        <v>62</v>
      </c>
      <c r="CY15" s="335" t="s">
        <v>63</v>
      </c>
      <c r="CZ15" s="336" t="s">
        <v>18</v>
      </c>
      <c r="DA15" s="332" t="s">
        <v>19</v>
      </c>
      <c r="DB15" s="333" t="s">
        <v>16</v>
      </c>
      <c r="DC15" s="334" t="s">
        <v>17</v>
      </c>
      <c r="DD15" s="334" t="s">
        <v>62</v>
      </c>
      <c r="DE15" s="335" t="s">
        <v>63</v>
      </c>
      <c r="DF15" s="336" t="s">
        <v>18</v>
      </c>
      <c r="DG15" s="332" t="s">
        <v>19</v>
      </c>
      <c r="DH15" s="333" t="s">
        <v>16</v>
      </c>
      <c r="DI15" s="334" t="s">
        <v>17</v>
      </c>
      <c r="DJ15" s="334" t="s">
        <v>62</v>
      </c>
      <c r="DK15" s="335" t="s">
        <v>63</v>
      </c>
      <c r="DL15" s="336" t="s">
        <v>18</v>
      </c>
      <c r="DM15" s="332" t="s">
        <v>19</v>
      </c>
      <c r="DN15" s="333" t="s">
        <v>16</v>
      </c>
      <c r="DO15" s="334" t="s">
        <v>17</v>
      </c>
      <c r="DP15" s="334" t="s">
        <v>62</v>
      </c>
      <c r="DQ15" s="335" t="s">
        <v>63</v>
      </c>
      <c r="DR15" s="336" t="s">
        <v>18</v>
      </c>
      <c r="DS15" s="332" t="s">
        <v>19</v>
      </c>
      <c r="DT15" s="333" t="s">
        <v>16</v>
      </c>
      <c r="DU15" s="334" t="s">
        <v>17</v>
      </c>
      <c r="DV15" s="334" t="s">
        <v>62</v>
      </c>
      <c r="DW15" s="335" t="s">
        <v>63</v>
      </c>
      <c r="DX15" s="336" t="s">
        <v>18</v>
      </c>
      <c r="DY15" s="332" t="s">
        <v>19</v>
      </c>
      <c r="DZ15" s="333" t="s">
        <v>16</v>
      </c>
      <c r="EA15" s="334" t="s">
        <v>17</v>
      </c>
      <c r="EB15" s="334" t="s">
        <v>62</v>
      </c>
      <c r="EC15" s="335" t="s">
        <v>63</v>
      </c>
      <c r="ED15" s="336" t="s">
        <v>18</v>
      </c>
      <c r="EE15" s="332" t="s">
        <v>19</v>
      </c>
      <c r="EF15" s="333" t="s">
        <v>16</v>
      </c>
      <c r="EG15" s="334" t="s">
        <v>17</v>
      </c>
      <c r="EH15" s="334" t="s">
        <v>62</v>
      </c>
      <c r="EI15" s="335" t="s">
        <v>63</v>
      </c>
      <c r="EJ15" s="336" t="s">
        <v>18</v>
      </c>
      <c r="EK15" s="332" t="s">
        <v>19</v>
      </c>
      <c r="EL15" s="333" t="s">
        <v>16</v>
      </c>
      <c r="EM15" s="334" t="s">
        <v>17</v>
      </c>
      <c r="EN15" s="334" t="s">
        <v>62</v>
      </c>
      <c r="EO15" s="335" t="s">
        <v>63</v>
      </c>
      <c r="EP15" s="336" t="s">
        <v>18</v>
      </c>
      <c r="EQ15" s="433"/>
      <c r="ER15" s="332" t="s">
        <v>19</v>
      </c>
      <c r="ES15" s="333" t="s">
        <v>16</v>
      </c>
      <c r="ET15" s="334" t="s">
        <v>17</v>
      </c>
      <c r="EU15" s="334" t="s">
        <v>62</v>
      </c>
      <c r="EV15" s="335" t="s">
        <v>63</v>
      </c>
      <c r="EW15" s="336" t="s">
        <v>18</v>
      </c>
      <c r="EX15" s="332" t="s">
        <v>19</v>
      </c>
      <c r="EY15" s="333" t="s">
        <v>16</v>
      </c>
      <c r="EZ15" s="334" t="s">
        <v>17</v>
      </c>
      <c r="FA15" s="334" t="s">
        <v>62</v>
      </c>
      <c r="FB15" s="335" t="s">
        <v>63</v>
      </c>
      <c r="FC15" s="336" t="s">
        <v>18</v>
      </c>
      <c r="FD15" s="332" t="s">
        <v>19</v>
      </c>
      <c r="FE15" s="333" t="s">
        <v>16</v>
      </c>
      <c r="FF15" s="334" t="s">
        <v>17</v>
      </c>
      <c r="FG15" s="334" t="s">
        <v>62</v>
      </c>
      <c r="FH15" s="335" t="s">
        <v>63</v>
      </c>
      <c r="FI15" s="336" t="s">
        <v>18</v>
      </c>
      <c r="FJ15" s="332" t="s">
        <v>19</v>
      </c>
      <c r="FK15" s="333" t="s">
        <v>16</v>
      </c>
      <c r="FL15" s="334" t="s">
        <v>17</v>
      </c>
      <c r="FM15" s="334" t="s">
        <v>62</v>
      </c>
      <c r="FN15" s="335" t="s">
        <v>63</v>
      </c>
      <c r="FO15" s="336" t="s">
        <v>18</v>
      </c>
      <c r="FP15" s="332" t="s">
        <v>19</v>
      </c>
      <c r="FQ15" s="333" t="s">
        <v>16</v>
      </c>
      <c r="FR15" s="334" t="s">
        <v>17</v>
      </c>
      <c r="FS15" s="334" t="s">
        <v>62</v>
      </c>
      <c r="FT15" s="335" t="s">
        <v>63</v>
      </c>
      <c r="FU15" s="336" t="s">
        <v>18</v>
      </c>
      <c r="FV15" s="332" t="s">
        <v>19</v>
      </c>
      <c r="FW15" s="333" t="s">
        <v>16</v>
      </c>
      <c r="FX15" s="334" t="s">
        <v>17</v>
      </c>
      <c r="FY15" s="334" t="s">
        <v>62</v>
      </c>
      <c r="FZ15" s="335" t="s">
        <v>63</v>
      </c>
      <c r="GA15" s="336" t="s">
        <v>18</v>
      </c>
      <c r="GB15" s="332" t="s">
        <v>19</v>
      </c>
      <c r="GC15" s="333" t="s">
        <v>16</v>
      </c>
      <c r="GD15" s="334" t="s">
        <v>17</v>
      </c>
      <c r="GE15" s="334" t="s">
        <v>62</v>
      </c>
      <c r="GF15" s="335" t="s">
        <v>63</v>
      </c>
      <c r="GG15" s="336" t="s">
        <v>18</v>
      </c>
      <c r="GH15" s="332" t="s">
        <v>19</v>
      </c>
      <c r="GI15" s="333" t="s">
        <v>16</v>
      </c>
      <c r="GJ15" s="334" t="s">
        <v>17</v>
      </c>
      <c r="GK15" s="334" t="s">
        <v>62</v>
      </c>
      <c r="GL15" s="335" t="s">
        <v>63</v>
      </c>
      <c r="GM15" s="336" t="s">
        <v>18</v>
      </c>
      <c r="GN15" s="332" t="s">
        <v>19</v>
      </c>
      <c r="GO15" s="333" t="s">
        <v>16</v>
      </c>
      <c r="GP15" s="334" t="s">
        <v>17</v>
      </c>
      <c r="GQ15" s="334" t="s">
        <v>62</v>
      </c>
      <c r="GR15" s="335" t="s">
        <v>63</v>
      </c>
      <c r="GS15" s="336" t="s">
        <v>18</v>
      </c>
      <c r="GT15" s="332" t="s">
        <v>19</v>
      </c>
      <c r="GU15" s="333" t="s">
        <v>16</v>
      </c>
      <c r="GV15" s="334" t="s">
        <v>17</v>
      </c>
      <c r="GW15" s="334" t="s">
        <v>62</v>
      </c>
      <c r="GX15" s="335" t="s">
        <v>63</v>
      </c>
      <c r="GY15" s="336" t="s">
        <v>18</v>
      </c>
      <c r="GZ15" s="332" t="s">
        <v>19</v>
      </c>
      <c r="HA15" s="333" t="s">
        <v>16</v>
      </c>
      <c r="HB15" s="334" t="s">
        <v>17</v>
      </c>
      <c r="HC15" s="334" t="s">
        <v>62</v>
      </c>
      <c r="HD15" s="335" t="s">
        <v>63</v>
      </c>
      <c r="HE15" s="336" t="s">
        <v>18</v>
      </c>
      <c r="HF15" s="332" t="s">
        <v>19</v>
      </c>
      <c r="HG15" s="333" t="s">
        <v>16</v>
      </c>
      <c r="HH15" s="334" t="s">
        <v>17</v>
      </c>
      <c r="HI15" s="334" t="s">
        <v>62</v>
      </c>
      <c r="HJ15" s="335" t="s">
        <v>63</v>
      </c>
      <c r="HK15" s="336" t="s">
        <v>18</v>
      </c>
      <c r="HL15" s="433"/>
      <c r="HM15" s="332" t="s">
        <v>19</v>
      </c>
      <c r="HN15" s="333" t="s">
        <v>16</v>
      </c>
      <c r="HO15" s="334" t="s">
        <v>17</v>
      </c>
      <c r="HP15" s="334" t="s">
        <v>62</v>
      </c>
      <c r="HQ15" s="335" t="s">
        <v>63</v>
      </c>
      <c r="HR15" s="336" t="s">
        <v>18</v>
      </c>
      <c r="HS15" s="332" t="s">
        <v>19</v>
      </c>
      <c r="HT15" s="333" t="s">
        <v>16</v>
      </c>
      <c r="HU15" s="334" t="s">
        <v>17</v>
      </c>
      <c r="HV15" s="334" t="s">
        <v>62</v>
      </c>
      <c r="HW15" s="335" t="s">
        <v>63</v>
      </c>
      <c r="HX15" s="336" t="s">
        <v>18</v>
      </c>
      <c r="HY15" s="332" t="s">
        <v>19</v>
      </c>
      <c r="HZ15" s="333" t="s">
        <v>16</v>
      </c>
      <c r="IA15" s="334" t="s">
        <v>17</v>
      </c>
      <c r="IB15" s="334" t="s">
        <v>62</v>
      </c>
      <c r="IC15" s="335" t="s">
        <v>63</v>
      </c>
      <c r="ID15" s="336" t="s">
        <v>18</v>
      </c>
      <c r="IE15" s="332" t="s">
        <v>19</v>
      </c>
      <c r="IF15" s="333" t="s">
        <v>16</v>
      </c>
      <c r="IG15" s="334" t="s">
        <v>17</v>
      </c>
      <c r="IH15" s="334" t="s">
        <v>62</v>
      </c>
      <c r="II15" s="335" t="s">
        <v>63</v>
      </c>
      <c r="IJ15" s="336" t="s">
        <v>18</v>
      </c>
      <c r="IK15" s="332" t="s">
        <v>19</v>
      </c>
      <c r="IL15" s="333" t="s">
        <v>16</v>
      </c>
      <c r="IM15" s="334" t="s">
        <v>17</v>
      </c>
      <c r="IN15" s="334" t="s">
        <v>62</v>
      </c>
      <c r="IO15" s="335" t="s">
        <v>63</v>
      </c>
      <c r="IP15" s="336" t="s">
        <v>18</v>
      </c>
      <c r="IQ15" s="332" t="s">
        <v>19</v>
      </c>
      <c r="IR15" s="333" t="s">
        <v>16</v>
      </c>
      <c r="IS15" s="334" t="s">
        <v>17</v>
      </c>
      <c r="IT15" s="334" t="s">
        <v>62</v>
      </c>
      <c r="IU15" s="335" t="s">
        <v>63</v>
      </c>
      <c r="IV15" s="336" t="s">
        <v>18</v>
      </c>
      <c r="IW15" s="332" t="s">
        <v>19</v>
      </c>
      <c r="IX15" s="333" t="s">
        <v>16</v>
      </c>
      <c r="IY15" s="334" t="s">
        <v>17</v>
      </c>
      <c r="IZ15" s="334" t="s">
        <v>62</v>
      </c>
      <c r="JA15" s="335" t="s">
        <v>63</v>
      </c>
      <c r="JB15" s="336" t="s">
        <v>18</v>
      </c>
      <c r="JC15" s="332" t="s">
        <v>19</v>
      </c>
      <c r="JD15" s="333" t="s">
        <v>16</v>
      </c>
      <c r="JE15" s="334" t="s">
        <v>17</v>
      </c>
      <c r="JF15" s="334" t="s">
        <v>62</v>
      </c>
      <c r="JG15" s="335" t="s">
        <v>63</v>
      </c>
      <c r="JH15" s="336" t="s">
        <v>18</v>
      </c>
      <c r="JI15" s="332" t="s">
        <v>19</v>
      </c>
      <c r="JJ15" s="333" t="s">
        <v>16</v>
      </c>
      <c r="JK15" s="334" t="s">
        <v>17</v>
      </c>
      <c r="JL15" s="334" t="s">
        <v>62</v>
      </c>
      <c r="JM15" s="335" t="s">
        <v>63</v>
      </c>
      <c r="JN15" s="336" t="s">
        <v>18</v>
      </c>
      <c r="JO15" s="332" t="s">
        <v>19</v>
      </c>
      <c r="JP15" s="333" t="s">
        <v>16</v>
      </c>
      <c r="JQ15" s="334" t="s">
        <v>17</v>
      </c>
      <c r="JR15" s="334" t="s">
        <v>62</v>
      </c>
      <c r="JS15" s="335" t="s">
        <v>63</v>
      </c>
      <c r="JT15" s="336" t="s">
        <v>18</v>
      </c>
      <c r="JU15" s="332" t="s">
        <v>19</v>
      </c>
      <c r="JV15" s="333" t="s">
        <v>16</v>
      </c>
      <c r="JW15" s="334" t="s">
        <v>17</v>
      </c>
      <c r="JX15" s="334" t="s">
        <v>62</v>
      </c>
      <c r="JY15" s="335" t="s">
        <v>63</v>
      </c>
      <c r="JZ15" s="336" t="s">
        <v>18</v>
      </c>
      <c r="KA15" s="332" t="s">
        <v>19</v>
      </c>
      <c r="KB15" s="333" t="s">
        <v>16</v>
      </c>
      <c r="KC15" s="334" t="s">
        <v>17</v>
      </c>
      <c r="KD15" s="334" t="s">
        <v>62</v>
      </c>
      <c r="KE15" s="335" t="s">
        <v>63</v>
      </c>
      <c r="KF15" s="336" t="s">
        <v>18</v>
      </c>
      <c r="KG15" s="433"/>
    </row>
    <row r="16" spans="1:293">
      <c r="A16" s="212" t="s">
        <v>57</v>
      </c>
      <c r="B16" s="352">
        <v>1</v>
      </c>
      <c r="C16" s="337">
        <f>$B$7</f>
        <v>12000</v>
      </c>
      <c r="D16" s="337">
        <f>$C$7</f>
        <v>25000</v>
      </c>
      <c r="E16" s="337">
        <f>IF($F$7="+",C16*B16*0.13)+IF($F$7="+",D16*B16*0.13)</f>
        <v>4810</v>
      </c>
      <c r="F16" s="337">
        <f>IF($F$7="+",C16*B16*0.302)+IF($F$7="+",D16*B16*0.302)</f>
        <v>11174</v>
      </c>
      <c r="G16" s="338">
        <f>((C16+D16)*B16)+F16</f>
        <v>48174</v>
      </c>
      <c r="H16" s="352">
        <v>1</v>
      </c>
      <c r="I16" s="337">
        <f>$B$7</f>
        <v>12000</v>
      </c>
      <c r="J16" s="337">
        <f>$C$7</f>
        <v>25000</v>
      </c>
      <c r="K16" s="337">
        <f>IF($F$7="+",I16*H16*0.13)+IF($F$7="+",J16*H16*0.13)</f>
        <v>4810</v>
      </c>
      <c r="L16" s="337">
        <f>IF($F$7="+",I16*H16*0.302)+IF($F$7="+",J16*H16*0.302)</f>
        <v>11174</v>
      </c>
      <c r="M16" s="338">
        <f>((I16+J16)*H16)+L16</f>
        <v>48174</v>
      </c>
      <c r="N16" s="352">
        <v>1</v>
      </c>
      <c r="O16" s="337">
        <f>$B$7</f>
        <v>12000</v>
      </c>
      <c r="P16" s="337">
        <f>$C$7</f>
        <v>25000</v>
      </c>
      <c r="Q16" s="337">
        <f>IF($F$7="+",O16*N16*0.13)+IF($F$7="+",P16*N16*0.13)</f>
        <v>4810</v>
      </c>
      <c r="R16" s="337">
        <f>IF($F$7="+",O16*N16*0.302)+IF($F$7="+",P16*N16*0.302)</f>
        <v>11174</v>
      </c>
      <c r="S16" s="338">
        <f>((O16+P16)*N16)+R16</f>
        <v>48174</v>
      </c>
      <c r="T16" s="352">
        <v>1</v>
      </c>
      <c r="U16" s="337">
        <f>$B$7</f>
        <v>12000</v>
      </c>
      <c r="V16" s="337">
        <f>$C$7</f>
        <v>25000</v>
      </c>
      <c r="W16" s="337">
        <f>IF($F$7="+",U16*T16*0.13)+IF($F$7="+",V16*T16*0.13)</f>
        <v>4810</v>
      </c>
      <c r="X16" s="337">
        <f>IF($F$7="+",U16*T16*0.302)+IF($F$7="+",V16*T16*0.302)</f>
        <v>11174</v>
      </c>
      <c r="Y16" s="338">
        <f>((U16+V16)*T16)+X16</f>
        <v>48174</v>
      </c>
      <c r="Z16" s="352">
        <v>1</v>
      </c>
      <c r="AA16" s="337">
        <f>$B$7</f>
        <v>12000</v>
      </c>
      <c r="AB16" s="337">
        <f>$C$7</f>
        <v>25000</v>
      </c>
      <c r="AC16" s="337">
        <f>IF($F$7="+",AA16*Z16*0.13)+IF($F$7="+",AB16*Z16*0.13)</f>
        <v>4810</v>
      </c>
      <c r="AD16" s="337">
        <f>IF($F$7="+",AA16*Z16*0.302)+IF($F$7="+",AB16*Z16*0.302)</f>
        <v>11174</v>
      </c>
      <c r="AE16" s="338">
        <f>((AA16+AB16)*Z16)+AD16</f>
        <v>48174</v>
      </c>
      <c r="AF16" s="352">
        <v>1</v>
      </c>
      <c r="AG16" s="337">
        <f>$B$7</f>
        <v>12000</v>
      </c>
      <c r="AH16" s="337">
        <f>$C$7</f>
        <v>25000</v>
      </c>
      <c r="AI16" s="337">
        <f>IF($F$7="+",AG16*AF16*0.13)+IF($F$7="+",AH16*AF16*0.13)</f>
        <v>4810</v>
      </c>
      <c r="AJ16" s="337">
        <f>IF($F$7="+",AG16*AF16*0.302)+IF($F$7="+",AH16*AF16*0.302)</f>
        <v>11174</v>
      </c>
      <c r="AK16" s="338">
        <f>((AG16+AH16)*AF16)+AJ16</f>
        <v>48174</v>
      </c>
      <c r="AL16" s="352">
        <v>1</v>
      </c>
      <c r="AM16" s="337">
        <f>$B$7</f>
        <v>12000</v>
      </c>
      <c r="AN16" s="337">
        <f>$C$7</f>
        <v>25000</v>
      </c>
      <c r="AO16" s="337">
        <f>IF($F$7="+",AM16*AL16*0.13)+IF($F$7="+",AN16*AL16*0.13)</f>
        <v>4810</v>
      </c>
      <c r="AP16" s="337">
        <f>IF($F$7="+",AM16*AL16*0.302)+IF($F$7="+",AN16*AL16*0.302)</f>
        <v>11174</v>
      </c>
      <c r="AQ16" s="338">
        <f>((AM16+AN16)*AL16)+AP16</f>
        <v>48174</v>
      </c>
      <c r="AR16" s="352">
        <v>1</v>
      </c>
      <c r="AS16" s="337">
        <f>$B$7</f>
        <v>12000</v>
      </c>
      <c r="AT16" s="337">
        <f>$C$7</f>
        <v>25000</v>
      </c>
      <c r="AU16" s="337">
        <f>IF($F$7="+",AS16*AR16*0.13)+IF($F$7="+",AT16*AR16*0.13)</f>
        <v>4810</v>
      </c>
      <c r="AV16" s="337">
        <f>IF($F$7="+",AS16*AR16*0.302)+IF($F$7="+",AT16*AR16*0.302)</f>
        <v>11174</v>
      </c>
      <c r="AW16" s="338">
        <f>((AS16+AT16)*AR16)+AV16</f>
        <v>48174</v>
      </c>
      <c r="AX16" s="352">
        <v>1</v>
      </c>
      <c r="AY16" s="337">
        <f t="shared" ref="AY16" si="0">$B$7</f>
        <v>12000</v>
      </c>
      <c r="AZ16" s="337">
        <f t="shared" ref="AZ16" si="1">$C$7</f>
        <v>25000</v>
      </c>
      <c r="BA16" s="337">
        <f>IF($F$7="+",AY16*AX16*0.13)+IF($F$7="+",AZ16*AX16*0.13)</f>
        <v>4810</v>
      </c>
      <c r="BB16" s="337">
        <f>IF($F$7="+",AY16*AX16*0.302)+IF($F$7="+",AZ16*AX16*0.302)</f>
        <v>11174</v>
      </c>
      <c r="BC16" s="338">
        <f t="shared" ref="BC16:BC17" si="2">((AY16+AZ16)*AX16)+BB16</f>
        <v>48174</v>
      </c>
      <c r="BD16" s="352">
        <v>1</v>
      </c>
      <c r="BE16" s="337">
        <f t="shared" ref="BE16" si="3">$B$7</f>
        <v>12000</v>
      </c>
      <c r="BF16" s="337">
        <f t="shared" ref="BF16" si="4">$C$7</f>
        <v>25000</v>
      </c>
      <c r="BG16" s="337">
        <f>IF($F$7="+",BE16*BD16*0.13)+IF($F$7="+",BF16*BD16*0.13)</f>
        <v>4810</v>
      </c>
      <c r="BH16" s="337">
        <f>IF($F$7="+",BE16*BD16*0.302)+IF($F$7="+",BF16*BD16*0.302)</f>
        <v>11174</v>
      </c>
      <c r="BI16" s="338">
        <f t="shared" ref="BI16:BI17" si="5">((BE16+BF16)*BD16)+BH16</f>
        <v>48174</v>
      </c>
      <c r="BJ16" s="352">
        <v>1</v>
      </c>
      <c r="BK16" s="337">
        <f t="shared" ref="BK16" si="6">$B$7</f>
        <v>12000</v>
      </c>
      <c r="BL16" s="337">
        <f t="shared" ref="BL16" si="7">$C$7</f>
        <v>25000</v>
      </c>
      <c r="BM16" s="337">
        <f>IF($F$7="+",BK16*BJ16*0.13)+IF($F$7="+",BL16*BJ16*0.13)</f>
        <v>4810</v>
      </c>
      <c r="BN16" s="337">
        <f>IF($F$7="+",BK16*BJ16*0.302)+IF($F$7="+",BL16*BJ16*0.302)</f>
        <v>11174</v>
      </c>
      <c r="BO16" s="338">
        <f t="shared" ref="BO16:BO17" si="8">((BK16+BL16)*BJ16)+BN16</f>
        <v>48174</v>
      </c>
      <c r="BP16" s="352">
        <v>1</v>
      </c>
      <c r="BQ16" s="337">
        <f t="shared" ref="BQ16" si="9">$B$7</f>
        <v>12000</v>
      </c>
      <c r="BR16" s="337">
        <f t="shared" ref="BR16" si="10">$C$7</f>
        <v>25000</v>
      </c>
      <c r="BS16" s="337">
        <f>IF($F$7="+",BQ16*BP16*0.13)+IF($F$7="+",BR16*BP16*0.13)</f>
        <v>4810</v>
      </c>
      <c r="BT16" s="337">
        <f>IF($F$7="+",BQ16*BP16*0.302)+IF($F$7="+",BR16*BP16*0.302)</f>
        <v>11174</v>
      </c>
      <c r="BU16" s="338">
        <f t="shared" ref="BU16:BU17" si="11">((BQ16+BR16)*BP16)+BT16</f>
        <v>48174</v>
      </c>
      <c r="BV16" s="204"/>
      <c r="BW16" s="352">
        <v>1</v>
      </c>
      <c r="BX16" s="337">
        <f t="shared" ref="BX16" si="12">$B$7</f>
        <v>12000</v>
      </c>
      <c r="BY16" s="337">
        <f t="shared" ref="BY16" si="13">$C$7</f>
        <v>25000</v>
      </c>
      <c r="BZ16" s="337">
        <f>IF($F$7="+",BX16*BW16*0.13)+IF($F$7="+",BY16*BW16*0.13)</f>
        <v>4810</v>
      </c>
      <c r="CA16" s="337">
        <f>IF($F$7="+",BX16*BW16*0.302)+IF($F$7="+",BY16*BW16*0.302)</f>
        <v>11174</v>
      </c>
      <c r="CB16" s="338">
        <f t="shared" ref="CB16:CB17" si="14">((BX16+BY16)*BW16)+CA16</f>
        <v>48174</v>
      </c>
      <c r="CC16" s="352">
        <v>1</v>
      </c>
      <c r="CD16" s="337">
        <f t="shared" ref="CD16" si="15">$B$7</f>
        <v>12000</v>
      </c>
      <c r="CE16" s="337">
        <f t="shared" ref="CE16" si="16">$C$7</f>
        <v>25000</v>
      </c>
      <c r="CF16" s="337">
        <f>IF($F$7="+",CD16*CC16*0.13)+IF($F$7="+",CE16*CC16*0.13)</f>
        <v>4810</v>
      </c>
      <c r="CG16" s="337">
        <f>IF($F$7="+",CD16*CC16*0.302)+IF($F$7="+",CE16*CC16*0.302)</f>
        <v>11174</v>
      </c>
      <c r="CH16" s="338">
        <f t="shared" ref="CH16:CH17" si="17">((CD16+CE16)*CC16)+CG16</f>
        <v>48174</v>
      </c>
      <c r="CI16" s="352">
        <v>1</v>
      </c>
      <c r="CJ16" s="337">
        <f t="shared" ref="CJ16" si="18">$B$7</f>
        <v>12000</v>
      </c>
      <c r="CK16" s="337">
        <f t="shared" ref="CK16" si="19">$C$7</f>
        <v>25000</v>
      </c>
      <c r="CL16" s="337">
        <f>IF($F$7="+",CJ16*CI16*0.13)+IF($F$7="+",CK16*CI16*0.13)</f>
        <v>4810</v>
      </c>
      <c r="CM16" s="337">
        <f>IF($F$7="+",CJ16*CI16*0.302)+IF($F$7="+",CK16*CI16*0.302)</f>
        <v>11174</v>
      </c>
      <c r="CN16" s="338">
        <f t="shared" ref="CN16:CN17" si="20">((CJ16+CK16)*CI16)+CM16</f>
        <v>48174</v>
      </c>
      <c r="CO16" s="352">
        <v>1</v>
      </c>
      <c r="CP16" s="337">
        <f t="shared" ref="CP16" si="21">$B$7</f>
        <v>12000</v>
      </c>
      <c r="CQ16" s="337">
        <f t="shared" ref="CQ16" si="22">$C$7</f>
        <v>25000</v>
      </c>
      <c r="CR16" s="337">
        <f>IF($F$7="+",CP16*CO16*0.13)+IF($F$7="+",CQ16*CO16*0.13)</f>
        <v>4810</v>
      </c>
      <c r="CS16" s="337">
        <f>IF($F$7="+",CP16*CO16*0.302)+IF($F$7="+",CQ16*CO16*0.302)</f>
        <v>11174</v>
      </c>
      <c r="CT16" s="338">
        <f t="shared" ref="CT16:CT17" si="23">((CP16+CQ16)*CO16)+CS16</f>
        <v>48174</v>
      </c>
      <c r="CU16" s="352">
        <v>1</v>
      </c>
      <c r="CV16" s="337">
        <f t="shared" ref="CV16" si="24">$B$7</f>
        <v>12000</v>
      </c>
      <c r="CW16" s="337">
        <f t="shared" ref="CW16" si="25">$C$7</f>
        <v>25000</v>
      </c>
      <c r="CX16" s="337">
        <f>IF($F$7="+",CV16*CU16*0.13)+IF($F$7="+",CW16*CU16*0.13)</f>
        <v>4810</v>
      </c>
      <c r="CY16" s="337">
        <f>IF($F$7="+",CV16*CU16*0.302)+IF($F$7="+",CW16*CU16*0.302)</f>
        <v>11174</v>
      </c>
      <c r="CZ16" s="338">
        <f t="shared" ref="CZ16:CZ17" si="26">((CV16+CW16)*CU16)+CY16</f>
        <v>48174</v>
      </c>
      <c r="DA16" s="352">
        <v>1</v>
      </c>
      <c r="DB16" s="337">
        <f t="shared" ref="DB16" si="27">$B$7</f>
        <v>12000</v>
      </c>
      <c r="DC16" s="337">
        <f t="shared" ref="DC16" si="28">$C$7</f>
        <v>25000</v>
      </c>
      <c r="DD16" s="337">
        <f>IF($F$7="+",DB16*DA16*0.13)+IF($F$7="+",DC16*DA16*0.13)</f>
        <v>4810</v>
      </c>
      <c r="DE16" s="337">
        <f>IF($F$7="+",DB16*DA16*0.302)+IF($F$7="+",DC16*DA16*0.302)</f>
        <v>11174</v>
      </c>
      <c r="DF16" s="338">
        <f t="shared" ref="DF16:DF17" si="29">((DB16+DC16)*DA16)+DE16</f>
        <v>48174</v>
      </c>
      <c r="DG16" s="352">
        <v>1</v>
      </c>
      <c r="DH16" s="337">
        <f t="shared" ref="DH16" si="30">$B$7</f>
        <v>12000</v>
      </c>
      <c r="DI16" s="337">
        <f t="shared" ref="DI16" si="31">$C$7</f>
        <v>25000</v>
      </c>
      <c r="DJ16" s="337">
        <f>IF($F$7="+",DH16*DG16*0.13)+IF($F$7="+",DI16*DG16*0.13)</f>
        <v>4810</v>
      </c>
      <c r="DK16" s="337">
        <f>IF($F$7="+",DH16*DG16*0.302)+IF($F$7="+",DI16*DG16*0.302)</f>
        <v>11174</v>
      </c>
      <c r="DL16" s="338">
        <f t="shared" ref="DL16:DL17" si="32">((DH16+DI16)*DG16)+DK16</f>
        <v>48174</v>
      </c>
      <c r="DM16" s="352">
        <v>1</v>
      </c>
      <c r="DN16" s="337">
        <f t="shared" ref="DN16" si="33">$B$7</f>
        <v>12000</v>
      </c>
      <c r="DO16" s="337">
        <f t="shared" ref="DO16" si="34">$C$7</f>
        <v>25000</v>
      </c>
      <c r="DP16" s="337">
        <f>IF($F$7="+",DN16*DM16*0.13)+IF($F$7="+",DO16*DM16*0.13)</f>
        <v>4810</v>
      </c>
      <c r="DQ16" s="337">
        <f>IF($F$7="+",DN16*DM16*0.302)+IF($F$7="+",DO16*DM16*0.302)</f>
        <v>11174</v>
      </c>
      <c r="DR16" s="338">
        <f t="shared" ref="DR16:DR17" si="35">((DN16+DO16)*DM16)+DQ16</f>
        <v>48174</v>
      </c>
      <c r="DS16" s="352">
        <v>1</v>
      </c>
      <c r="DT16" s="337">
        <f t="shared" ref="DT16" si="36">$B$7</f>
        <v>12000</v>
      </c>
      <c r="DU16" s="337">
        <f t="shared" ref="DU16" si="37">$C$7</f>
        <v>25000</v>
      </c>
      <c r="DV16" s="337">
        <f>IF($F$7="+",DT16*DS16*0.13)+IF($F$7="+",DU16*DS16*0.13)</f>
        <v>4810</v>
      </c>
      <c r="DW16" s="337">
        <f>IF($F$7="+",DT16*DS16*0.302)+IF($F$7="+",DU16*DS16*0.302)</f>
        <v>11174</v>
      </c>
      <c r="DX16" s="338">
        <f t="shared" ref="DX16:DX17" si="38">((DT16+DU16)*DS16)+DW16</f>
        <v>48174</v>
      </c>
      <c r="DY16" s="352">
        <v>1</v>
      </c>
      <c r="DZ16" s="337">
        <f t="shared" ref="DZ16" si="39">$B$7</f>
        <v>12000</v>
      </c>
      <c r="EA16" s="337">
        <f t="shared" ref="EA16" si="40">$C$7</f>
        <v>25000</v>
      </c>
      <c r="EB16" s="337">
        <f>IF($F$7="+",DZ16*DY16*0.13)+IF($F$7="+",EA16*DY16*0.13)</f>
        <v>4810</v>
      </c>
      <c r="EC16" s="337">
        <f>IF($F$7="+",DZ16*DY16*0.302)+IF($F$7="+",EA16*DY16*0.302)</f>
        <v>11174</v>
      </c>
      <c r="ED16" s="338">
        <f t="shared" ref="ED16:ED17" si="41">((DZ16+EA16)*DY16)+EC16</f>
        <v>48174</v>
      </c>
      <c r="EE16" s="352">
        <v>1</v>
      </c>
      <c r="EF16" s="337">
        <f t="shared" ref="EF16" si="42">$B$7</f>
        <v>12000</v>
      </c>
      <c r="EG16" s="337">
        <f t="shared" ref="EG16" si="43">$C$7</f>
        <v>25000</v>
      </c>
      <c r="EH16" s="337">
        <f>IF($F$7="+",EF16*EE16*0.13)+IF($F$7="+",EG16*EE16*0.13)</f>
        <v>4810</v>
      </c>
      <c r="EI16" s="337">
        <f>IF($F$7="+",EF16*EE16*0.302)+IF($F$7="+",EG16*EE16*0.302)</f>
        <v>11174</v>
      </c>
      <c r="EJ16" s="338">
        <f t="shared" ref="EJ16:EJ17" si="44">((EF16+EG16)*EE16)+EI16</f>
        <v>48174</v>
      </c>
      <c r="EK16" s="352">
        <v>1</v>
      </c>
      <c r="EL16" s="337">
        <f t="shared" ref="EL16" si="45">$B$7</f>
        <v>12000</v>
      </c>
      <c r="EM16" s="337">
        <f t="shared" ref="EM16" si="46">$C$7</f>
        <v>25000</v>
      </c>
      <c r="EN16" s="337">
        <f>IF($F$7="+",EL16*EK16*0.13)+IF($F$7="+",EM16*EK16*0.13)</f>
        <v>4810</v>
      </c>
      <c r="EO16" s="337">
        <f>IF($F$7="+",EL16*EK16*0.302)+IF($F$7="+",EM16*EK16*0.302)</f>
        <v>11174</v>
      </c>
      <c r="EP16" s="338">
        <f t="shared" ref="EP16:EP17" si="47">((EL16+EM16)*EK16)+EO16</f>
        <v>48174</v>
      </c>
      <c r="EQ16" s="204"/>
      <c r="ER16" s="352">
        <v>1</v>
      </c>
      <c r="ES16" s="337">
        <f t="shared" ref="ES16" si="48">$B$7</f>
        <v>12000</v>
      </c>
      <c r="ET16" s="337">
        <f t="shared" ref="ET16" si="49">$C$7</f>
        <v>25000</v>
      </c>
      <c r="EU16" s="337">
        <f>IF($F$7="+",ES16*ER16*0.13)+IF($F$7="+",ET16*ER16*0.13)</f>
        <v>4810</v>
      </c>
      <c r="EV16" s="337">
        <f>IF($F$7="+",ES16*ER16*0.302)+IF($F$7="+",ET16*ER16*0.302)</f>
        <v>11174</v>
      </c>
      <c r="EW16" s="338">
        <f t="shared" ref="EW16:EW17" si="50">((ES16+ET16)*ER16)+EV16</f>
        <v>48174</v>
      </c>
      <c r="EX16" s="352">
        <v>1</v>
      </c>
      <c r="EY16" s="337">
        <f t="shared" ref="EY16" si="51">$B$7</f>
        <v>12000</v>
      </c>
      <c r="EZ16" s="337">
        <f t="shared" ref="EZ16" si="52">$C$7</f>
        <v>25000</v>
      </c>
      <c r="FA16" s="337">
        <f>IF($F$7="+",EY16*EX16*0.13)+IF($F$7="+",EZ16*EX16*0.13)</f>
        <v>4810</v>
      </c>
      <c r="FB16" s="337">
        <f>IF($F$7="+",EY16*EX16*0.302)+IF($F$7="+",EZ16*EX16*0.302)</f>
        <v>11174</v>
      </c>
      <c r="FC16" s="338">
        <f t="shared" ref="FC16:FC17" si="53">((EY16+EZ16)*EX16)+FB16</f>
        <v>48174</v>
      </c>
      <c r="FD16" s="352">
        <v>1</v>
      </c>
      <c r="FE16" s="337">
        <f t="shared" ref="FE16" si="54">$B$7</f>
        <v>12000</v>
      </c>
      <c r="FF16" s="337">
        <f t="shared" ref="FF16" si="55">$C$7</f>
        <v>25000</v>
      </c>
      <c r="FG16" s="337">
        <f>IF($F$7="+",FE16*FD16*0.13)+IF($F$7="+",FF16*FD16*0.13)</f>
        <v>4810</v>
      </c>
      <c r="FH16" s="337">
        <f>IF($F$7="+",FE16*FD16*0.302)+IF($F$7="+",FF16*FD16*0.302)</f>
        <v>11174</v>
      </c>
      <c r="FI16" s="338">
        <f t="shared" ref="FI16:FI17" si="56">((FE16+FF16)*FD16)+FH16</f>
        <v>48174</v>
      </c>
      <c r="FJ16" s="352">
        <v>1</v>
      </c>
      <c r="FK16" s="337">
        <f t="shared" ref="FK16" si="57">$B$7</f>
        <v>12000</v>
      </c>
      <c r="FL16" s="337">
        <f t="shared" ref="FL16" si="58">$C$7</f>
        <v>25000</v>
      </c>
      <c r="FM16" s="337">
        <f>IF($F$7="+",FK16*FJ16*0.13)+IF($F$7="+",FL16*FJ16*0.13)</f>
        <v>4810</v>
      </c>
      <c r="FN16" s="337">
        <f>IF($F$7="+",FK16*FJ16*0.302)+IF($F$7="+",FL16*FJ16*0.302)</f>
        <v>11174</v>
      </c>
      <c r="FO16" s="338">
        <f t="shared" ref="FO16:FO17" si="59">((FK16+FL16)*FJ16)+FN16</f>
        <v>48174</v>
      </c>
      <c r="FP16" s="352">
        <v>1</v>
      </c>
      <c r="FQ16" s="337">
        <f t="shared" ref="FQ16" si="60">$B$7</f>
        <v>12000</v>
      </c>
      <c r="FR16" s="337">
        <f t="shared" ref="FR16" si="61">$C$7</f>
        <v>25000</v>
      </c>
      <c r="FS16" s="337">
        <f>IF($F$7="+",FQ16*FP16*0.13)+IF($F$7="+",FR16*FP16*0.13)</f>
        <v>4810</v>
      </c>
      <c r="FT16" s="337">
        <f>IF($F$7="+",FQ16*FP16*0.302)+IF($F$7="+",FR16*FP16*0.302)</f>
        <v>11174</v>
      </c>
      <c r="FU16" s="338">
        <f t="shared" ref="FU16:FU17" si="62">((FQ16+FR16)*FP16)+FT16</f>
        <v>48174</v>
      </c>
      <c r="FV16" s="352">
        <v>1</v>
      </c>
      <c r="FW16" s="337">
        <f t="shared" ref="FW16" si="63">$B$7</f>
        <v>12000</v>
      </c>
      <c r="FX16" s="337">
        <f t="shared" ref="FX16" si="64">$C$7</f>
        <v>25000</v>
      </c>
      <c r="FY16" s="337">
        <f>IF($F$7="+",FW16*FV16*0.13)+IF($F$7="+",FX16*FV16*0.13)</f>
        <v>4810</v>
      </c>
      <c r="FZ16" s="337">
        <f>IF($F$7="+",FW16*FV16*0.302)+IF($F$7="+",FX16*FV16*0.302)</f>
        <v>11174</v>
      </c>
      <c r="GA16" s="338">
        <f t="shared" ref="GA16:GA17" si="65">((FW16+FX16)*FV16)+FZ16</f>
        <v>48174</v>
      </c>
      <c r="GB16" s="352">
        <v>1</v>
      </c>
      <c r="GC16" s="337">
        <f t="shared" ref="GC16" si="66">$B$7</f>
        <v>12000</v>
      </c>
      <c r="GD16" s="337">
        <f t="shared" ref="GD16" si="67">$C$7</f>
        <v>25000</v>
      </c>
      <c r="GE16" s="337">
        <f>IF($F$7="+",GC16*GB16*0.13)+IF($F$7="+",GD16*GB16*0.13)</f>
        <v>4810</v>
      </c>
      <c r="GF16" s="337">
        <f>IF($F$7="+",GC16*GB16*0.302)+IF($F$7="+",GD16*GB16*0.302)</f>
        <v>11174</v>
      </c>
      <c r="GG16" s="338">
        <f t="shared" ref="GG16:GG17" si="68">((GC16+GD16)*GB16)+GF16</f>
        <v>48174</v>
      </c>
      <c r="GH16" s="352">
        <v>1</v>
      </c>
      <c r="GI16" s="337">
        <f t="shared" ref="GI16" si="69">$B$7</f>
        <v>12000</v>
      </c>
      <c r="GJ16" s="337">
        <f t="shared" ref="GJ16" si="70">$C$7</f>
        <v>25000</v>
      </c>
      <c r="GK16" s="337">
        <f>IF($F$7="+",GI16*GH16*0.13)+IF($F$7="+",GJ16*GH16*0.13)</f>
        <v>4810</v>
      </c>
      <c r="GL16" s="337">
        <f>IF($F$7="+",GI16*GH16*0.302)+IF($F$7="+",GJ16*GH16*0.302)</f>
        <v>11174</v>
      </c>
      <c r="GM16" s="338">
        <f t="shared" ref="GM16:GM17" si="71">((GI16+GJ16)*GH16)+GL16</f>
        <v>48174</v>
      </c>
      <c r="GN16" s="352">
        <v>1</v>
      </c>
      <c r="GO16" s="337">
        <f t="shared" ref="GO16" si="72">$B$7</f>
        <v>12000</v>
      </c>
      <c r="GP16" s="337">
        <f t="shared" ref="GP16" si="73">$C$7</f>
        <v>25000</v>
      </c>
      <c r="GQ16" s="337">
        <f>IF($F$7="+",GO16*GN16*0.13)+IF($F$7="+",GP16*GN16*0.13)</f>
        <v>4810</v>
      </c>
      <c r="GR16" s="337">
        <f>IF($F$7="+",GO16*GN16*0.302)+IF($F$7="+",GP16*GN16*0.302)</f>
        <v>11174</v>
      </c>
      <c r="GS16" s="338">
        <f t="shared" ref="GS16:GS17" si="74">((GO16+GP16)*GN16)+GR16</f>
        <v>48174</v>
      </c>
      <c r="GT16" s="352">
        <v>1</v>
      </c>
      <c r="GU16" s="337">
        <f t="shared" ref="GU16" si="75">$B$7</f>
        <v>12000</v>
      </c>
      <c r="GV16" s="337">
        <f t="shared" ref="GV16" si="76">$C$7</f>
        <v>25000</v>
      </c>
      <c r="GW16" s="337">
        <f>IF($F$7="+",GU16*GT16*0.13)+IF($F$7="+",GV16*GT16*0.13)</f>
        <v>4810</v>
      </c>
      <c r="GX16" s="337">
        <f>IF($F$7="+",GU16*GT16*0.302)+IF($F$7="+",GV16*GT16*0.302)</f>
        <v>11174</v>
      </c>
      <c r="GY16" s="338">
        <f t="shared" ref="GY16:GY17" si="77">((GU16+GV16)*GT16)+GX16</f>
        <v>48174</v>
      </c>
      <c r="GZ16" s="352">
        <v>1</v>
      </c>
      <c r="HA16" s="337">
        <f t="shared" ref="HA16" si="78">$B$7</f>
        <v>12000</v>
      </c>
      <c r="HB16" s="337">
        <f t="shared" ref="HB16" si="79">$C$7</f>
        <v>25000</v>
      </c>
      <c r="HC16" s="337">
        <f>IF($F$7="+",HA16*GZ16*0.13)+IF($F$7="+",HB16*GZ16*0.13)</f>
        <v>4810</v>
      </c>
      <c r="HD16" s="337">
        <f>IF($F$7="+",HA16*GZ16*0.302)+IF($F$7="+",HB16*GZ16*0.302)</f>
        <v>11174</v>
      </c>
      <c r="HE16" s="338">
        <f t="shared" ref="HE16:HE17" si="80">((HA16+HB16)*GZ16)+HD16</f>
        <v>48174</v>
      </c>
      <c r="HF16" s="352">
        <v>1</v>
      </c>
      <c r="HG16" s="337">
        <f t="shared" ref="HG16" si="81">$B$7</f>
        <v>12000</v>
      </c>
      <c r="HH16" s="337">
        <f t="shared" ref="HH16" si="82">$C$7</f>
        <v>25000</v>
      </c>
      <c r="HI16" s="337">
        <f>IF($F$7="+",HG16*HF16*0.13)+IF($F$7="+",HH16*HF16*0.13)</f>
        <v>4810</v>
      </c>
      <c r="HJ16" s="337">
        <f>IF($F$7="+",HG16*HF16*0.302)+IF($F$7="+",HH16*HF16*0.302)</f>
        <v>11174</v>
      </c>
      <c r="HK16" s="338">
        <f t="shared" ref="HK16:HK17" si="83">((HG16+HH16)*HF16)+HJ16</f>
        <v>48174</v>
      </c>
      <c r="HL16" s="204"/>
      <c r="HM16" s="352">
        <v>1</v>
      </c>
      <c r="HN16" s="337">
        <f t="shared" ref="HN16" si="84">$B$7</f>
        <v>12000</v>
      </c>
      <c r="HO16" s="337">
        <f t="shared" ref="HO16" si="85">$C$7</f>
        <v>25000</v>
      </c>
      <c r="HP16" s="337">
        <f>IF($F$7="+",HN16*HM16*0.13)+IF($F$7="+",HO16*HM16*0.13)</f>
        <v>4810</v>
      </c>
      <c r="HQ16" s="337">
        <f>IF($F$7="+",HN16*HM16*0.302)+IF($F$7="+",HO16*HM16*0.302)</f>
        <v>11174</v>
      </c>
      <c r="HR16" s="338">
        <f t="shared" ref="HR16:HR17" si="86">((HN16+HO16)*HM16)+HQ16</f>
        <v>48174</v>
      </c>
      <c r="HS16" s="352">
        <v>1</v>
      </c>
      <c r="HT16" s="337">
        <f t="shared" ref="HT16" si="87">$B$7</f>
        <v>12000</v>
      </c>
      <c r="HU16" s="337">
        <f t="shared" ref="HU16" si="88">$C$7</f>
        <v>25000</v>
      </c>
      <c r="HV16" s="337">
        <f>IF($F$7="+",HT16*HS16*0.13)+IF($F$7="+",HU16*HS16*0.13)</f>
        <v>4810</v>
      </c>
      <c r="HW16" s="337">
        <f>IF($F$7="+",HT16*HS16*0.302)+IF($F$7="+",HU16*HS16*0.302)</f>
        <v>11174</v>
      </c>
      <c r="HX16" s="338">
        <f t="shared" ref="HX16:HX17" si="89">((HT16+HU16)*HS16)+HW16</f>
        <v>48174</v>
      </c>
      <c r="HY16" s="352">
        <v>1</v>
      </c>
      <c r="HZ16" s="337">
        <f t="shared" ref="HZ16" si="90">$B$7</f>
        <v>12000</v>
      </c>
      <c r="IA16" s="337">
        <f t="shared" ref="IA16" si="91">$C$7</f>
        <v>25000</v>
      </c>
      <c r="IB16" s="337">
        <f>IF($F$7="+",HZ16*HY16*0.13)+IF($F$7="+",IA16*HY16*0.13)</f>
        <v>4810</v>
      </c>
      <c r="IC16" s="337">
        <f>IF($F$7="+",HZ16*HY16*0.302)+IF($F$7="+",IA16*HY16*0.302)</f>
        <v>11174</v>
      </c>
      <c r="ID16" s="338">
        <f t="shared" ref="ID16:ID17" si="92">((HZ16+IA16)*HY16)+IC16</f>
        <v>48174</v>
      </c>
      <c r="IE16" s="352">
        <v>1</v>
      </c>
      <c r="IF16" s="337">
        <f t="shared" ref="IF16" si="93">$B$7</f>
        <v>12000</v>
      </c>
      <c r="IG16" s="337">
        <f t="shared" ref="IG16" si="94">$C$7</f>
        <v>25000</v>
      </c>
      <c r="IH16" s="337">
        <f>IF($F$7="+",IF16*IE16*0.13)+IF($F$7="+",IG16*IE16*0.13)</f>
        <v>4810</v>
      </c>
      <c r="II16" s="337">
        <f>IF($F$7="+",IF16*IE16*0.302)+IF($F$7="+",IG16*IE16*0.302)</f>
        <v>11174</v>
      </c>
      <c r="IJ16" s="338">
        <f t="shared" ref="IJ16:IJ17" si="95">((IF16+IG16)*IE16)+II16</f>
        <v>48174</v>
      </c>
      <c r="IK16" s="352">
        <v>1</v>
      </c>
      <c r="IL16" s="337">
        <f t="shared" ref="IL16" si="96">$B$7</f>
        <v>12000</v>
      </c>
      <c r="IM16" s="337">
        <f t="shared" ref="IM16" si="97">$C$7</f>
        <v>25000</v>
      </c>
      <c r="IN16" s="337">
        <f>IF($F$7="+",IL16*IK16*0.13)+IF($F$7="+",IM16*IK16*0.13)</f>
        <v>4810</v>
      </c>
      <c r="IO16" s="337">
        <f>IF($F$7="+",IL16*IK16*0.302)+IF($F$7="+",IM16*IK16*0.302)</f>
        <v>11174</v>
      </c>
      <c r="IP16" s="338">
        <f t="shared" ref="IP16:IP17" si="98">((IL16+IM16)*IK16)+IO16</f>
        <v>48174</v>
      </c>
      <c r="IQ16" s="352">
        <v>1</v>
      </c>
      <c r="IR16" s="337">
        <f t="shared" ref="IR16" si="99">$B$7</f>
        <v>12000</v>
      </c>
      <c r="IS16" s="337">
        <f t="shared" ref="IS16" si="100">$C$7</f>
        <v>25000</v>
      </c>
      <c r="IT16" s="337">
        <f>IF($F$7="+",IR16*IQ16*0.13)+IF($F$7="+",IS16*IQ16*0.13)</f>
        <v>4810</v>
      </c>
      <c r="IU16" s="337">
        <f>IF($F$7="+",IR16*IQ16*0.302)+IF($F$7="+",IS16*IQ16*0.302)</f>
        <v>11174</v>
      </c>
      <c r="IV16" s="338">
        <f t="shared" ref="IV16:IV17" si="101">((IR16+IS16)*IQ16)+IU16</f>
        <v>48174</v>
      </c>
      <c r="IW16" s="352">
        <v>1</v>
      </c>
      <c r="IX16" s="337">
        <f t="shared" ref="IX16" si="102">$B$7</f>
        <v>12000</v>
      </c>
      <c r="IY16" s="337">
        <f t="shared" ref="IY16" si="103">$C$7</f>
        <v>25000</v>
      </c>
      <c r="IZ16" s="337">
        <f>IF($F$7="+",IX16*IW16*0.13)+IF($F$7="+",IY16*IW16*0.13)</f>
        <v>4810</v>
      </c>
      <c r="JA16" s="337">
        <f>IF($F$7="+",IX16*IW16*0.302)+IF($F$7="+",IY16*IW16*0.302)</f>
        <v>11174</v>
      </c>
      <c r="JB16" s="338">
        <f t="shared" ref="JB16:JB17" si="104">((IX16+IY16)*IW16)+JA16</f>
        <v>48174</v>
      </c>
      <c r="JC16" s="352">
        <v>1</v>
      </c>
      <c r="JD16" s="337">
        <f t="shared" ref="JD16" si="105">$B$7</f>
        <v>12000</v>
      </c>
      <c r="JE16" s="337">
        <f t="shared" ref="JE16" si="106">$C$7</f>
        <v>25000</v>
      </c>
      <c r="JF16" s="337">
        <f>IF($F$7="+",JD16*JC16*0.13)+IF($F$7="+",JE16*JC16*0.13)</f>
        <v>4810</v>
      </c>
      <c r="JG16" s="337">
        <f>IF($F$7="+",JD16*JC16*0.302)+IF($F$7="+",JE16*JC16*0.302)</f>
        <v>11174</v>
      </c>
      <c r="JH16" s="338">
        <f t="shared" ref="JH16:JH17" si="107">((JD16+JE16)*JC16)+JG16</f>
        <v>48174</v>
      </c>
      <c r="JI16" s="352">
        <v>1</v>
      </c>
      <c r="JJ16" s="337">
        <f t="shared" ref="JJ16" si="108">$B$7</f>
        <v>12000</v>
      </c>
      <c r="JK16" s="337">
        <f t="shared" ref="JK16" si="109">$C$7</f>
        <v>25000</v>
      </c>
      <c r="JL16" s="337">
        <f>IF($F$7="+",JJ16*JI16*0.13)+IF($F$7="+",JK16*JI16*0.13)</f>
        <v>4810</v>
      </c>
      <c r="JM16" s="337">
        <f>IF($F$7="+",JJ16*JI16*0.302)+IF($F$7="+",JK16*JI16*0.302)</f>
        <v>11174</v>
      </c>
      <c r="JN16" s="338">
        <f t="shared" ref="JN16:JN17" si="110">((JJ16+JK16)*JI16)+JM16</f>
        <v>48174</v>
      </c>
      <c r="JO16" s="352">
        <v>1</v>
      </c>
      <c r="JP16" s="337">
        <f t="shared" ref="JP16" si="111">$B$7</f>
        <v>12000</v>
      </c>
      <c r="JQ16" s="337">
        <f t="shared" ref="JQ16" si="112">$C$7</f>
        <v>25000</v>
      </c>
      <c r="JR16" s="337">
        <f>IF($F$7="+",JP16*JO16*0.13)+IF($F$7="+",JQ16*JO16*0.13)</f>
        <v>4810</v>
      </c>
      <c r="JS16" s="337">
        <f>IF($F$7="+",JP16*JO16*0.302)+IF($F$7="+",JQ16*JO16*0.302)</f>
        <v>11174</v>
      </c>
      <c r="JT16" s="338">
        <f t="shared" ref="JT16:JT17" si="113">((JP16+JQ16)*JO16)+JS16</f>
        <v>48174</v>
      </c>
      <c r="JU16" s="352">
        <v>1</v>
      </c>
      <c r="JV16" s="337">
        <f t="shared" ref="JV16" si="114">$B$7</f>
        <v>12000</v>
      </c>
      <c r="JW16" s="337">
        <f t="shared" ref="JW16" si="115">$C$7</f>
        <v>25000</v>
      </c>
      <c r="JX16" s="337">
        <f>IF($F$7="+",JV16*JU16*0.13)+IF($F$7="+",JW16*JU16*0.13)</f>
        <v>4810</v>
      </c>
      <c r="JY16" s="337">
        <f>IF($F$7="+",JV16*JU16*0.302)+IF($F$7="+",JW16*JU16*0.302)</f>
        <v>11174</v>
      </c>
      <c r="JZ16" s="338">
        <f t="shared" ref="JZ16:JZ17" si="116">((JV16+JW16)*JU16)+JY16</f>
        <v>48174</v>
      </c>
      <c r="KA16" s="352">
        <v>1</v>
      </c>
      <c r="KB16" s="337">
        <f t="shared" ref="KB16" si="117">$B$7</f>
        <v>12000</v>
      </c>
      <c r="KC16" s="337">
        <f t="shared" ref="KC16" si="118">$C$7</f>
        <v>25000</v>
      </c>
      <c r="KD16" s="337">
        <f>IF($F$7="+",KB16*KA16*0.13)+IF($F$7="+",KC16*KA16*0.13)</f>
        <v>4810</v>
      </c>
      <c r="KE16" s="337">
        <f>IF($F$7="+",KB16*KA16*0.302)+IF($F$7="+",KC16*KA16*0.302)</f>
        <v>11174</v>
      </c>
      <c r="KF16" s="338">
        <f>((KB16+KC16)*KA16)+KE16</f>
        <v>48174</v>
      </c>
      <c r="KG16" s="204"/>
    </row>
    <row r="17" spans="1:293" ht="13.5" thickBot="1">
      <c r="A17" s="213" t="s">
        <v>58</v>
      </c>
      <c r="B17" s="353">
        <v>3</v>
      </c>
      <c r="C17" s="339">
        <f>$B$8</f>
        <v>9000</v>
      </c>
      <c r="D17" s="339">
        <f>$C$8</f>
        <v>16000</v>
      </c>
      <c r="E17" s="339">
        <f>IF($F$8="+",C17*B17*0.13)+IF($F$8="+",D17*B17*0.13)</f>
        <v>9750</v>
      </c>
      <c r="F17" s="340">
        <f>IF($F$7="+",C17*B17*0.302)+IF($F$7="+",D17*B17*0.302)</f>
        <v>22650</v>
      </c>
      <c r="G17" s="341">
        <f>((C17+D17)*B17)+F17</f>
        <v>97650</v>
      </c>
      <c r="H17" s="353">
        <v>3</v>
      </c>
      <c r="I17" s="339">
        <f>$B$8</f>
        <v>9000</v>
      </c>
      <c r="J17" s="339">
        <f>$C$8</f>
        <v>16000</v>
      </c>
      <c r="K17" s="339">
        <f>IF($F$8="+",I17*H17*0.13)+IF($F$8="+",J17*H17*0.13)</f>
        <v>9750</v>
      </c>
      <c r="L17" s="340">
        <f>IF($F$7="+",I17*H17*0.302)+IF($F$7="+",J17*H17*0.302)</f>
        <v>22650</v>
      </c>
      <c r="M17" s="341">
        <f>((I17+J17)*H17)+L17</f>
        <v>97650</v>
      </c>
      <c r="N17" s="353">
        <v>3</v>
      </c>
      <c r="O17" s="339">
        <f>$B$8</f>
        <v>9000</v>
      </c>
      <c r="P17" s="339">
        <f>$C$8</f>
        <v>16000</v>
      </c>
      <c r="Q17" s="339">
        <f>IF($F$8="+",O17*N17*0.13)+IF($F$8="+",P17*N17*0.13)</f>
        <v>9750</v>
      </c>
      <c r="R17" s="340">
        <f>IF($F$7="+",O17*N17*0.302)+IF($F$7="+",P17*N17*0.302)</f>
        <v>22650</v>
      </c>
      <c r="S17" s="341">
        <f>((O17+P17)*N17)+R17</f>
        <v>97650</v>
      </c>
      <c r="T17" s="353">
        <v>3</v>
      </c>
      <c r="U17" s="339">
        <f>$B$8</f>
        <v>9000</v>
      </c>
      <c r="V17" s="339">
        <f>$C$8</f>
        <v>16000</v>
      </c>
      <c r="W17" s="339">
        <f>IF($F$8="+",U17*T17*0.13)+IF($F$8="+",V17*T17*0.13)</f>
        <v>9750</v>
      </c>
      <c r="X17" s="340">
        <f>IF($F$7="+",U17*T17*0.302)+IF($F$7="+",V17*T17*0.302)</f>
        <v>22650</v>
      </c>
      <c r="Y17" s="341">
        <f>((U17+V17)*T17)+X17</f>
        <v>97650</v>
      </c>
      <c r="Z17" s="353">
        <v>3</v>
      </c>
      <c r="AA17" s="339">
        <f>$B$8</f>
        <v>9000</v>
      </c>
      <c r="AB17" s="339">
        <f>$C$8</f>
        <v>16000</v>
      </c>
      <c r="AC17" s="339">
        <f>IF($F$8="+",AA17*Z17*0.13)+IF($F$8="+",AB17*Z17*0.13)</f>
        <v>9750</v>
      </c>
      <c r="AD17" s="340">
        <f>IF($F$7="+",AA17*Z17*0.302)+IF($F$7="+",AB17*Z17*0.302)</f>
        <v>22650</v>
      </c>
      <c r="AE17" s="341">
        <f>((AA17+AB17)*Z17)+AD17</f>
        <v>97650</v>
      </c>
      <c r="AF17" s="353">
        <v>3</v>
      </c>
      <c r="AG17" s="339">
        <f>$B$8</f>
        <v>9000</v>
      </c>
      <c r="AH17" s="339">
        <f>$C$8</f>
        <v>16000</v>
      </c>
      <c r="AI17" s="339">
        <f>IF($F$8="+",AG17*AF17*0.13)+IF($F$8="+",AH17*AF17*0.13)</f>
        <v>9750</v>
      </c>
      <c r="AJ17" s="340">
        <f>IF($F$7="+",AG17*AF17*0.302)+IF($F$7="+",AH17*AF17*0.302)</f>
        <v>22650</v>
      </c>
      <c r="AK17" s="341">
        <f>((AG17+AH17)*AF17)+AJ17</f>
        <v>97650</v>
      </c>
      <c r="AL17" s="353">
        <v>3</v>
      </c>
      <c r="AM17" s="339">
        <f>$B$8</f>
        <v>9000</v>
      </c>
      <c r="AN17" s="339">
        <f>$C$8</f>
        <v>16000</v>
      </c>
      <c r="AO17" s="339">
        <f>IF($F$8="+",AM17*AL17*0.13)+IF($F$8="+",AN17*AL17*0.13)</f>
        <v>9750</v>
      </c>
      <c r="AP17" s="340">
        <f>IF($F$7="+",AM17*AL17*0.302)+IF($F$7="+",AN17*AL17*0.302)</f>
        <v>22650</v>
      </c>
      <c r="AQ17" s="341">
        <f>((AM17+AN17)*AL17)+AP17</f>
        <v>97650</v>
      </c>
      <c r="AR17" s="353">
        <v>3</v>
      </c>
      <c r="AS17" s="339">
        <f>$B$8</f>
        <v>9000</v>
      </c>
      <c r="AT17" s="339">
        <f>$C$8</f>
        <v>16000</v>
      </c>
      <c r="AU17" s="339">
        <f>IF($F$8="+",AS17*AR17*0.13)+IF($F$8="+",AT17*AR17*0.13)</f>
        <v>9750</v>
      </c>
      <c r="AV17" s="340">
        <f>IF($F$7="+",AS17*AR17*0.302)+IF($F$7="+",AT17*AR17*0.302)</f>
        <v>22650</v>
      </c>
      <c r="AW17" s="341">
        <f>((AS17+AT17)*AR17)+AV17</f>
        <v>97650</v>
      </c>
      <c r="AX17" s="353">
        <v>3</v>
      </c>
      <c r="AY17" s="339">
        <f t="shared" ref="AY17" si="119">$B$8</f>
        <v>9000</v>
      </c>
      <c r="AZ17" s="339">
        <f t="shared" ref="AZ17" si="120">$C$8</f>
        <v>16000</v>
      </c>
      <c r="BA17" s="339">
        <f>IF($F$8="+",AY17*AX17*0.13)+IF($F$8="+",AZ17*AX17*0.13)</f>
        <v>9750</v>
      </c>
      <c r="BB17" s="340">
        <f>IF($F$7="+",AY17*AX17*0.302)+IF($F$7="+",AZ17*AX17*0.302)</f>
        <v>22650</v>
      </c>
      <c r="BC17" s="341">
        <f t="shared" si="2"/>
        <v>97650</v>
      </c>
      <c r="BD17" s="353">
        <v>3</v>
      </c>
      <c r="BE17" s="339">
        <f t="shared" ref="BE17" si="121">$B$8</f>
        <v>9000</v>
      </c>
      <c r="BF17" s="339">
        <f t="shared" ref="BF17" si="122">$C$8</f>
        <v>16000</v>
      </c>
      <c r="BG17" s="339">
        <f>IF($F$8="+",BE17*BD17*0.13)+IF($F$8="+",BF17*BD17*0.13)</f>
        <v>9750</v>
      </c>
      <c r="BH17" s="340">
        <f>IF($F$7="+",BE17*BD17*0.302)+IF($F$7="+",BF17*BD17*0.302)</f>
        <v>22650</v>
      </c>
      <c r="BI17" s="341">
        <f t="shared" si="5"/>
        <v>97650</v>
      </c>
      <c r="BJ17" s="353">
        <v>3</v>
      </c>
      <c r="BK17" s="339">
        <f t="shared" ref="BK17" si="123">$B$8</f>
        <v>9000</v>
      </c>
      <c r="BL17" s="339">
        <f t="shared" ref="BL17" si="124">$C$8</f>
        <v>16000</v>
      </c>
      <c r="BM17" s="339">
        <f>IF($F$8="+",BK17*BJ17*0.13)+IF($F$8="+",BL17*BJ17*0.13)</f>
        <v>9750</v>
      </c>
      <c r="BN17" s="340">
        <f>IF($F$7="+",BK17*BJ17*0.302)+IF($F$7="+",BL17*BJ17*0.302)</f>
        <v>22650</v>
      </c>
      <c r="BO17" s="341">
        <f t="shared" si="8"/>
        <v>97650</v>
      </c>
      <c r="BP17" s="353">
        <v>3</v>
      </c>
      <c r="BQ17" s="339">
        <f t="shared" ref="BQ17" si="125">$B$8</f>
        <v>9000</v>
      </c>
      <c r="BR17" s="339">
        <f t="shared" ref="BR17" si="126">$C$8</f>
        <v>16000</v>
      </c>
      <c r="BS17" s="339">
        <f>IF($F$8="+",BQ17*BP17*0.13)+IF($F$8="+",BR17*BP17*0.13)</f>
        <v>9750</v>
      </c>
      <c r="BT17" s="340">
        <f>IF($F$7="+",BQ17*BP17*0.302)+IF($F$7="+",BR17*BP17*0.302)</f>
        <v>22650</v>
      </c>
      <c r="BU17" s="341">
        <f t="shared" si="11"/>
        <v>97650</v>
      </c>
      <c r="BV17" s="204"/>
      <c r="BW17" s="353">
        <v>3</v>
      </c>
      <c r="BX17" s="339">
        <f t="shared" ref="BX17" si="127">$B$8</f>
        <v>9000</v>
      </c>
      <c r="BY17" s="339">
        <f t="shared" ref="BY17" si="128">$C$8</f>
        <v>16000</v>
      </c>
      <c r="BZ17" s="339">
        <f>IF($F$8="+",BX17*BW17*0.13)+IF($F$8="+",BY17*BW17*0.13)</f>
        <v>9750</v>
      </c>
      <c r="CA17" s="340">
        <f>IF($F$7="+",BX17*BW17*0.302)+IF($F$7="+",BY17*BW17*0.302)</f>
        <v>22650</v>
      </c>
      <c r="CB17" s="341">
        <f t="shared" si="14"/>
        <v>97650</v>
      </c>
      <c r="CC17" s="353">
        <v>3</v>
      </c>
      <c r="CD17" s="339">
        <f t="shared" ref="CD17" si="129">$B$8</f>
        <v>9000</v>
      </c>
      <c r="CE17" s="339">
        <f t="shared" ref="CE17" si="130">$C$8</f>
        <v>16000</v>
      </c>
      <c r="CF17" s="339">
        <f>IF($F$8="+",CD17*CC17*0.13)+IF($F$8="+",CE17*CC17*0.13)</f>
        <v>9750</v>
      </c>
      <c r="CG17" s="340">
        <f>IF($F$7="+",CD17*CC17*0.302)+IF($F$7="+",CE17*CC17*0.302)</f>
        <v>22650</v>
      </c>
      <c r="CH17" s="341">
        <f t="shared" si="17"/>
        <v>97650</v>
      </c>
      <c r="CI17" s="353">
        <v>3</v>
      </c>
      <c r="CJ17" s="339">
        <f t="shared" ref="CJ17" si="131">$B$8</f>
        <v>9000</v>
      </c>
      <c r="CK17" s="339">
        <f t="shared" ref="CK17" si="132">$C$8</f>
        <v>16000</v>
      </c>
      <c r="CL17" s="339">
        <f>IF($F$8="+",CJ17*CI17*0.13)+IF($F$8="+",CK17*CI17*0.13)</f>
        <v>9750</v>
      </c>
      <c r="CM17" s="340">
        <f>IF($F$7="+",CJ17*CI17*0.302)+IF($F$7="+",CK17*CI17*0.302)</f>
        <v>22650</v>
      </c>
      <c r="CN17" s="341">
        <f t="shared" si="20"/>
        <v>97650</v>
      </c>
      <c r="CO17" s="353">
        <v>3</v>
      </c>
      <c r="CP17" s="339">
        <f t="shared" ref="CP17" si="133">$B$8</f>
        <v>9000</v>
      </c>
      <c r="CQ17" s="339">
        <f t="shared" ref="CQ17" si="134">$C$8</f>
        <v>16000</v>
      </c>
      <c r="CR17" s="339">
        <f>IF($F$8="+",CP17*CO17*0.13)+IF($F$8="+",CQ17*CO17*0.13)</f>
        <v>9750</v>
      </c>
      <c r="CS17" s="340">
        <f>IF($F$7="+",CP17*CO17*0.302)+IF($F$7="+",CQ17*CO17*0.302)</f>
        <v>22650</v>
      </c>
      <c r="CT17" s="341">
        <f t="shared" si="23"/>
        <v>97650</v>
      </c>
      <c r="CU17" s="353">
        <v>3</v>
      </c>
      <c r="CV17" s="339">
        <f t="shared" ref="CV17" si="135">$B$8</f>
        <v>9000</v>
      </c>
      <c r="CW17" s="339">
        <f t="shared" ref="CW17" si="136">$C$8</f>
        <v>16000</v>
      </c>
      <c r="CX17" s="339">
        <f>IF($F$8="+",CV17*CU17*0.13)+IF($F$8="+",CW17*CU17*0.13)</f>
        <v>9750</v>
      </c>
      <c r="CY17" s="340">
        <f>IF($F$7="+",CV17*CU17*0.302)+IF($F$7="+",CW17*CU17*0.302)</f>
        <v>22650</v>
      </c>
      <c r="CZ17" s="341">
        <f t="shared" si="26"/>
        <v>97650</v>
      </c>
      <c r="DA17" s="353">
        <v>3</v>
      </c>
      <c r="DB17" s="339">
        <f t="shared" ref="DB17" si="137">$B$8</f>
        <v>9000</v>
      </c>
      <c r="DC17" s="339">
        <f t="shared" ref="DC17" si="138">$C$8</f>
        <v>16000</v>
      </c>
      <c r="DD17" s="339">
        <f>IF($F$8="+",DB17*DA17*0.13)+IF($F$8="+",DC17*DA17*0.13)</f>
        <v>9750</v>
      </c>
      <c r="DE17" s="340">
        <f>IF($F$7="+",DB17*DA17*0.302)+IF($F$7="+",DC17*DA17*0.302)</f>
        <v>22650</v>
      </c>
      <c r="DF17" s="341">
        <f t="shared" si="29"/>
        <v>97650</v>
      </c>
      <c r="DG17" s="353">
        <v>3</v>
      </c>
      <c r="DH17" s="339">
        <f t="shared" ref="DH17" si="139">$B$8</f>
        <v>9000</v>
      </c>
      <c r="DI17" s="339">
        <f t="shared" ref="DI17" si="140">$C$8</f>
        <v>16000</v>
      </c>
      <c r="DJ17" s="339">
        <f>IF($F$8="+",DH17*DG17*0.13)+IF($F$8="+",DI17*DG17*0.13)</f>
        <v>9750</v>
      </c>
      <c r="DK17" s="340">
        <f>IF($F$7="+",DH17*DG17*0.302)+IF($F$7="+",DI17*DG17*0.302)</f>
        <v>22650</v>
      </c>
      <c r="DL17" s="341">
        <f t="shared" si="32"/>
        <v>97650</v>
      </c>
      <c r="DM17" s="353">
        <v>3</v>
      </c>
      <c r="DN17" s="339">
        <f t="shared" ref="DN17" si="141">$B$8</f>
        <v>9000</v>
      </c>
      <c r="DO17" s="339">
        <f t="shared" ref="DO17" si="142">$C$8</f>
        <v>16000</v>
      </c>
      <c r="DP17" s="339">
        <f>IF($F$8="+",DN17*DM17*0.13)+IF($F$8="+",DO17*DM17*0.13)</f>
        <v>9750</v>
      </c>
      <c r="DQ17" s="340">
        <f>IF($F$7="+",DN17*DM17*0.302)+IF($F$7="+",DO17*DM17*0.302)</f>
        <v>22650</v>
      </c>
      <c r="DR17" s="341">
        <f t="shared" si="35"/>
        <v>97650</v>
      </c>
      <c r="DS17" s="353">
        <v>3</v>
      </c>
      <c r="DT17" s="339">
        <f t="shared" ref="DT17" si="143">$B$8</f>
        <v>9000</v>
      </c>
      <c r="DU17" s="339">
        <f t="shared" ref="DU17" si="144">$C$8</f>
        <v>16000</v>
      </c>
      <c r="DV17" s="339">
        <f>IF($F$8="+",DT17*DS17*0.13)+IF($F$8="+",DU17*DS17*0.13)</f>
        <v>9750</v>
      </c>
      <c r="DW17" s="340">
        <f>IF($F$7="+",DT17*DS17*0.302)+IF($F$7="+",DU17*DS17*0.302)</f>
        <v>22650</v>
      </c>
      <c r="DX17" s="341">
        <f t="shared" si="38"/>
        <v>97650</v>
      </c>
      <c r="DY17" s="353">
        <v>3</v>
      </c>
      <c r="DZ17" s="339">
        <f t="shared" ref="DZ17" si="145">$B$8</f>
        <v>9000</v>
      </c>
      <c r="EA17" s="339">
        <f t="shared" ref="EA17" si="146">$C$8</f>
        <v>16000</v>
      </c>
      <c r="EB17" s="339">
        <f>IF($F$8="+",DZ17*DY17*0.13)+IF($F$8="+",EA17*DY17*0.13)</f>
        <v>9750</v>
      </c>
      <c r="EC17" s="340">
        <f>IF($F$7="+",DZ17*DY17*0.302)+IF($F$7="+",EA17*DY17*0.302)</f>
        <v>22650</v>
      </c>
      <c r="ED17" s="341">
        <f t="shared" si="41"/>
        <v>97650</v>
      </c>
      <c r="EE17" s="353">
        <v>3</v>
      </c>
      <c r="EF17" s="339">
        <f t="shared" ref="EF17" si="147">$B$8</f>
        <v>9000</v>
      </c>
      <c r="EG17" s="339">
        <f t="shared" ref="EG17" si="148">$C$8</f>
        <v>16000</v>
      </c>
      <c r="EH17" s="339">
        <f>IF($F$8="+",EF17*EE17*0.13)+IF($F$8="+",EG17*EE17*0.13)</f>
        <v>9750</v>
      </c>
      <c r="EI17" s="340">
        <f>IF($F$7="+",EF17*EE17*0.302)+IF($F$7="+",EG17*EE17*0.302)</f>
        <v>22650</v>
      </c>
      <c r="EJ17" s="341">
        <f t="shared" si="44"/>
        <v>97650</v>
      </c>
      <c r="EK17" s="353">
        <v>3</v>
      </c>
      <c r="EL17" s="339">
        <f t="shared" ref="EL17" si="149">$B$8</f>
        <v>9000</v>
      </c>
      <c r="EM17" s="339">
        <f t="shared" ref="EM17" si="150">$C$8</f>
        <v>16000</v>
      </c>
      <c r="EN17" s="339">
        <f>IF($F$8="+",EL17*EK17*0.13)+IF($F$8="+",EM17*EK17*0.13)</f>
        <v>9750</v>
      </c>
      <c r="EO17" s="340">
        <f>IF($F$7="+",EL17*EK17*0.302)+IF($F$7="+",EM17*EK17*0.302)</f>
        <v>22650</v>
      </c>
      <c r="EP17" s="341">
        <f t="shared" si="47"/>
        <v>97650</v>
      </c>
      <c r="EQ17" s="204"/>
      <c r="ER17" s="353">
        <v>3</v>
      </c>
      <c r="ES17" s="339">
        <f t="shared" ref="ES17" si="151">$B$8</f>
        <v>9000</v>
      </c>
      <c r="ET17" s="339">
        <f t="shared" ref="ET17" si="152">$C$8</f>
        <v>16000</v>
      </c>
      <c r="EU17" s="339">
        <f>IF($F$8="+",ES17*ER17*0.13)+IF($F$8="+",ET17*ER17*0.13)</f>
        <v>9750</v>
      </c>
      <c r="EV17" s="340">
        <f>IF($F$7="+",ES17*ER17*0.302)+IF($F$7="+",ET17*ER17*0.302)</f>
        <v>22650</v>
      </c>
      <c r="EW17" s="341">
        <f t="shared" si="50"/>
        <v>97650</v>
      </c>
      <c r="EX17" s="353">
        <v>3</v>
      </c>
      <c r="EY17" s="339">
        <f t="shared" ref="EY17" si="153">$B$8</f>
        <v>9000</v>
      </c>
      <c r="EZ17" s="339">
        <f t="shared" ref="EZ17" si="154">$C$8</f>
        <v>16000</v>
      </c>
      <c r="FA17" s="339">
        <f>IF($F$8="+",EY17*EX17*0.13)+IF($F$8="+",EZ17*EX17*0.13)</f>
        <v>9750</v>
      </c>
      <c r="FB17" s="340">
        <f>IF($F$7="+",EY17*EX17*0.302)+IF($F$7="+",EZ17*EX17*0.302)</f>
        <v>22650</v>
      </c>
      <c r="FC17" s="341">
        <f t="shared" si="53"/>
        <v>97650</v>
      </c>
      <c r="FD17" s="353">
        <v>3</v>
      </c>
      <c r="FE17" s="339">
        <f t="shared" ref="FE17" si="155">$B$8</f>
        <v>9000</v>
      </c>
      <c r="FF17" s="339">
        <f t="shared" ref="FF17" si="156">$C$8</f>
        <v>16000</v>
      </c>
      <c r="FG17" s="339">
        <f>IF($F$8="+",FE17*FD17*0.13)+IF($F$8="+",FF17*FD17*0.13)</f>
        <v>9750</v>
      </c>
      <c r="FH17" s="340">
        <f>IF($F$7="+",FE17*FD17*0.302)+IF($F$7="+",FF17*FD17*0.302)</f>
        <v>22650</v>
      </c>
      <c r="FI17" s="341">
        <f t="shared" si="56"/>
        <v>97650</v>
      </c>
      <c r="FJ17" s="353">
        <v>3</v>
      </c>
      <c r="FK17" s="339">
        <f t="shared" ref="FK17" si="157">$B$8</f>
        <v>9000</v>
      </c>
      <c r="FL17" s="339">
        <f t="shared" ref="FL17" si="158">$C$8</f>
        <v>16000</v>
      </c>
      <c r="FM17" s="339">
        <f>IF($F$8="+",FK17*FJ17*0.13)+IF($F$8="+",FL17*FJ17*0.13)</f>
        <v>9750</v>
      </c>
      <c r="FN17" s="340">
        <f>IF($F$7="+",FK17*FJ17*0.302)+IF($F$7="+",FL17*FJ17*0.302)</f>
        <v>22650</v>
      </c>
      <c r="FO17" s="341">
        <f t="shared" si="59"/>
        <v>97650</v>
      </c>
      <c r="FP17" s="353">
        <v>3</v>
      </c>
      <c r="FQ17" s="339">
        <f t="shared" ref="FQ17" si="159">$B$8</f>
        <v>9000</v>
      </c>
      <c r="FR17" s="339">
        <f t="shared" ref="FR17" si="160">$C$8</f>
        <v>16000</v>
      </c>
      <c r="FS17" s="339">
        <f>IF($F$8="+",FQ17*FP17*0.13)+IF($F$8="+",FR17*FP17*0.13)</f>
        <v>9750</v>
      </c>
      <c r="FT17" s="340">
        <f>IF($F$7="+",FQ17*FP17*0.302)+IF($F$7="+",FR17*FP17*0.302)</f>
        <v>22650</v>
      </c>
      <c r="FU17" s="341">
        <f t="shared" si="62"/>
        <v>97650</v>
      </c>
      <c r="FV17" s="353">
        <v>3</v>
      </c>
      <c r="FW17" s="339">
        <f t="shared" ref="FW17" si="161">$B$8</f>
        <v>9000</v>
      </c>
      <c r="FX17" s="339">
        <f t="shared" ref="FX17" si="162">$C$8</f>
        <v>16000</v>
      </c>
      <c r="FY17" s="339">
        <f>IF($F$8="+",FW17*FV17*0.13)+IF($F$8="+",FX17*FV17*0.13)</f>
        <v>9750</v>
      </c>
      <c r="FZ17" s="340">
        <f>IF($F$7="+",FW17*FV17*0.302)+IF($F$7="+",FX17*FV17*0.302)</f>
        <v>22650</v>
      </c>
      <c r="GA17" s="341">
        <f t="shared" si="65"/>
        <v>97650</v>
      </c>
      <c r="GB17" s="353">
        <v>3</v>
      </c>
      <c r="GC17" s="339">
        <f t="shared" ref="GC17" si="163">$B$8</f>
        <v>9000</v>
      </c>
      <c r="GD17" s="339">
        <f t="shared" ref="GD17" si="164">$C$8</f>
        <v>16000</v>
      </c>
      <c r="GE17" s="339">
        <f>IF($F$8="+",GC17*GB17*0.13)+IF($F$8="+",GD17*GB17*0.13)</f>
        <v>9750</v>
      </c>
      <c r="GF17" s="340">
        <f>IF($F$7="+",GC17*GB17*0.302)+IF($F$7="+",GD17*GB17*0.302)</f>
        <v>22650</v>
      </c>
      <c r="GG17" s="341">
        <f t="shared" si="68"/>
        <v>97650</v>
      </c>
      <c r="GH17" s="353">
        <v>3</v>
      </c>
      <c r="GI17" s="339">
        <f t="shared" ref="GI17" si="165">$B$8</f>
        <v>9000</v>
      </c>
      <c r="GJ17" s="339">
        <f t="shared" ref="GJ17" si="166">$C$8</f>
        <v>16000</v>
      </c>
      <c r="GK17" s="339">
        <f>IF($F$8="+",GI17*GH17*0.13)+IF($F$8="+",GJ17*GH17*0.13)</f>
        <v>9750</v>
      </c>
      <c r="GL17" s="340">
        <f>IF($F$7="+",GI17*GH17*0.302)+IF($F$7="+",GJ17*GH17*0.302)</f>
        <v>22650</v>
      </c>
      <c r="GM17" s="341">
        <f t="shared" si="71"/>
        <v>97650</v>
      </c>
      <c r="GN17" s="353">
        <v>3</v>
      </c>
      <c r="GO17" s="339">
        <f t="shared" ref="GO17" si="167">$B$8</f>
        <v>9000</v>
      </c>
      <c r="GP17" s="339">
        <f t="shared" ref="GP17" si="168">$C$8</f>
        <v>16000</v>
      </c>
      <c r="GQ17" s="339">
        <f>IF($F$8="+",GO17*GN17*0.13)+IF($F$8="+",GP17*GN17*0.13)</f>
        <v>9750</v>
      </c>
      <c r="GR17" s="340">
        <f>IF($F$7="+",GO17*GN17*0.302)+IF($F$7="+",GP17*GN17*0.302)</f>
        <v>22650</v>
      </c>
      <c r="GS17" s="341">
        <f t="shared" si="74"/>
        <v>97650</v>
      </c>
      <c r="GT17" s="353">
        <v>3</v>
      </c>
      <c r="GU17" s="339">
        <f t="shared" ref="GU17" si="169">$B$8</f>
        <v>9000</v>
      </c>
      <c r="GV17" s="339">
        <f t="shared" ref="GV17" si="170">$C$8</f>
        <v>16000</v>
      </c>
      <c r="GW17" s="339">
        <f>IF($F$8="+",GU17*GT17*0.13)+IF($F$8="+",GV17*GT17*0.13)</f>
        <v>9750</v>
      </c>
      <c r="GX17" s="340">
        <f>IF($F$7="+",GU17*GT17*0.302)+IF($F$7="+",GV17*GT17*0.302)</f>
        <v>22650</v>
      </c>
      <c r="GY17" s="341">
        <f t="shared" si="77"/>
        <v>97650</v>
      </c>
      <c r="GZ17" s="353">
        <v>3</v>
      </c>
      <c r="HA17" s="339">
        <f t="shared" ref="HA17" si="171">$B$8</f>
        <v>9000</v>
      </c>
      <c r="HB17" s="339">
        <f t="shared" ref="HB17" si="172">$C$8</f>
        <v>16000</v>
      </c>
      <c r="HC17" s="339">
        <f>IF($F$8="+",HA17*GZ17*0.13)+IF($F$8="+",HB17*GZ17*0.13)</f>
        <v>9750</v>
      </c>
      <c r="HD17" s="340">
        <f>IF($F$7="+",HA17*GZ17*0.302)+IF($F$7="+",HB17*GZ17*0.302)</f>
        <v>22650</v>
      </c>
      <c r="HE17" s="341">
        <f t="shared" si="80"/>
        <v>97650</v>
      </c>
      <c r="HF17" s="353">
        <v>3</v>
      </c>
      <c r="HG17" s="339">
        <f t="shared" ref="HG17" si="173">$B$8</f>
        <v>9000</v>
      </c>
      <c r="HH17" s="339">
        <f t="shared" ref="HH17" si="174">$C$8</f>
        <v>16000</v>
      </c>
      <c r="HI17" s="339">
        <f>IF($F$8="+",HG17*HF17*0.13)+IF($F$8="+",HH17*HF17*0.13)</f>
        <v>9750</v>
      </c>
      <c r="HJ17" s="340">
        <f>IF($F$7="+",HG17*HF17*0.302)+IF($F$7="+",HH17*HF17*0.302)</f>
        <v>22650</v>
      </c>
      <c r="HK17" s="341">
        <f t="shared" si="83"/>
        <v>97650</v>
      </c>
      <c r="HL17" s="204"/>
      <c r="HM17" s="353">
        <v>3</v>
      </c>
      <c r="HN17" s="339">
        <f t="shared" ref="HN17" si="175">$B$8</f>
        <v>9000</v>
      </c>
      <c r="HO17" s="339">
        <f t="shared" ref="HO17" si="176">$C$8</f>
        <v>16000</v>
      </c>
      <c r="HP17" s="339">
        <f>IF($F$8="+",HN17*HM17*0.13)+IF($F$8="+",HO17*HM17*0.13)</f>
        <v>9750</v>
      </c>
      <c r="HQ17" s="340">
        <f>IF($F$7="+",HN17*HM17*0.302)+IF($F$7="+",HO17*HM17*0.302)</f>
        <v>22650</v>
      </c>
      <c r="HR17" s="341">
        <f t="shared" si="86"/>
        <v>97650</v>
      </c>
      <c r="HS17" s="353">
        <v>3</v>
      </c>
      <c r="HT17" s="339">
        <f t="shared" ref="HT17" si="177">$B$8</f>
        <v>9000</v>
      </c>
      <c r="HU17" s="339">
        <f t="shared" ref="HU17" si="178">$C$8</f>
        <v>16000</v>
      </c>
      <c r="HV17" s="339">
        <f>IF($F$8="+",HT17*HS17*0.13)+IF($F$8="+",HU17*HS17*0.13)</f>
        <v>9750</v>
      </c>
      <c r="HW17" s="340">
        <f>IF($F$7="+",HT17*HS17*0.302)+IF($F$7="+",HU17*HS17*0.302)</f>
        <v>22650</v>
      </c>
      <c r="HX17" s="341">
        <f t="shared" si="89"/>
        <v>97650</v>
      </c>
      <c r="HY17" s="353">
        <v>3</v>
      </c>
      <c r="HZ17" s="339">
        <f t="shared" ref="HZ17" si="179">$B$8</f>
        <v>9000</v>
      </c>
      <c r="IA17" s="339">
        <f t="shared" ref="IA17" si="180">$C$8</f>
        <v>16000</v>
      </c>
      <c r="IB17" s="339">
        <f>IF($F$8="+",HZ17*HY17*0.13)+IF($F$8="+",IA17*HY17*0.13)</f>
        <v>9750</v>
      </c>
      <c r="IC17" s="340">
        <f>IF($F$7="+",HZ17*HY17*0.302)+IF($F$7="+",IA17*HY17*0.302)</f>
        <v>22650</v>
      </c>
      <c r="ID17" s="341">
        <f t="shared" si="92"/>
        <v>97650</v>
      </c>
      <c r="IE17" s="353">
        <v>3</v>
      </c>
      <c r="IF17" s="339">
        <f t="shared" ref="IF17" si="181">$B$8</f>
        <v>9000</v>
      </c>
      <c r="IG17" s="339">
        <f t="shared" ref="IG17" si="182">$C$8</f>
        <v>16000</v>
      </c>
      <c r="IH17" s="339">
        <f>IF($F$8="+",IF17*IE17*0.13)+IF($F$8="+",IG17*IE17*0.13)</f>
        <v>9750</v>
      </c>
      <c r="II17" s="340">
        <f>IF($F$7="+",IF17*IE17*0.302)+IF($F$7="+",IG17*IE17*0.302)</f>
        <v>22650</v>
      </c>
      <c r="IJ17" s="341">
        <f t="shared" si="95"/>
        <v>97650</v>
      </c>
      <c r="IK17" s="353">
        <v>3</v>
      </c>
      <c r="IL17" s="339">
        <f t="shared" ref="IL17" si="183">$B$8</f>
        <v>9000</v>
      </c>
      <c r="IM17" s="339">
        <f t="shared" ref="IM17" si="184">$C$8</f>
        <v>16000</v>
      </c>
      <c r="IN17" s="339">
        <f>IF($F$8="+",IL17*IK17*0.13)+IF($F$8="+",IM17*IK17*0.13)</f>
        <v>9750</v>
      </c>
      <c r="IO17" s="340">
        <f>IF($F$7="+",IL17*IK17*0.302)+IF($F$7="+",IM17*IK17*0.302)</f>
        <v>22650</v>
      </c>
      <c r="IP17" s="341">
        <f t="shared" si="98"/>
        <v>97650</v>
      </c>
      <c r="IQ17" s="353">
        <v>3</v>
      </c>
      <c r="IR17" s="339">
        <f t="shared" ref="IR17" si="185">$B$8</f>
        <v>9000</v>
      </c>
      <c r="IS17" s="339">
        <f t="shared" ref="IS17" si="186">$C$8</f>
        <v>16000</v>
      </c>
      <c r="IT17" s="339">
        <f>IF($F$8="+",IR17*IQ17*0.13)+IF($F$8="+",IS17*IQ17*0.13)</f>
        <v>9750</v>
      </c>
      <c r="IU17" s="340">
        <f>IF($F$7="+",IR17*IQ17*0.302)+IF($F$7="+",IS17*IQ17*0.302)</f>
        <v>22650</v>
      </c>
      <c r="IV17" s="341">
        <f t="shared" si="101"/>
        <v>97650</v>
      </c>
      <c r="IW17" s="353">
        <v>3</v>
      </c>
      <c r="IX17" s="339">
        <f t="shared" ref="IX17" si="187">$B$8</f>
        <v>9000</v>
      </c>
      <c r="IY17" s="339">
        <f t="shared" ref="IY17" si="188">$C$8</f>
        <v>16000</v>
      </c>
      <c r="IZ17" s="339">
        <f>IF($F$8="+",IX17*IW17*0.13)+IF($F$8="+",IY17*IW17*0.13)</f>
        <v>9750</v>
      </c>
      <c r="JA17" s="340">
        <f>IF($F$7="+",IX17*IW17*0.302)+IF($F$7="+",IY17*IW17*0.302)</f>
        <v>22650</v>
      </c>
      <c r="JB17" s="341">
        <f t="shared" si="104"/>
        <v>97650</v>
      </c>
      <c r="JC17" s="353">
        <v>3</v>
      </c>
      <c r="JD17" s="339">
        <f t="shared" ref="JD17" si="189">$B$8</f>
        <v>9000</v>
      </c>
      <c r="JE17" s="339">
        <f t="shared" ref="JE17" si="190">$C$8</f>
        <v>16000</v>
      </c>
      <c r="JF17" s="339">
        <f>IF($F$8="+",JD17*JC17*0.13)+IF($F$8="+",JE17*JC17*0.13)</f>
        <v>9750</v>
      </c>
      <c r="JG17" s="340">
        <f>IF($F$7="+",JD17*JC17*0.302)+IF($F$7="+",JE17*JC17*0.302)</f>
        <v>22650</v>
      </c>
      <c r="JH17" s="341">
        <f t="shared" si="107"/>
        <v>97650</v>
      </c>
      <c r="JI17" s="353">
        <v>3</v>
      </c>
      <c r="JJ17" s="339">
        <f t="shared" ref="JJ17" si="191">$B$8</f>
        <v>9000</v>
      </c>
      <c r="JK17" s="339">
        <f t="shared" ref="JK17" si="192">$C$8</f>
        <v>16000</v>
      </c>
      <c r="JL17" s="339">
        <f>IF($F$8="+",JJ17*JI17*0.13)+IF($F$8="+",JK17*JI17*0.13)</f>
        <v>9750</v>
      </c>
      <c r="JM17" s="340">
        <f>IF($F$7="+",JJ17*JI17*0.302)+IF($F$7="+",JK17*JI17*0.302)</f>
        <v>22650</v>
      </c>
      <c r="JN17" s="341">
        <f t="shared" si="110"/>
        <v>97650</v>
      </c>
      <c r="JO17" s="353">
        <v>3</v>
      </c>
      <c r="JP17" s="339">
        <f t="shared" ref="JP17" si="193">$B$8</f>
        <v>9000</v>
      </c>
      <c r="JQ17" s="339">
        <f t="shared" ref="JQ17" si="194">$C$8</f>
        <v>16000</v>
      </c>
      <c r="JR17" s="339">
        <f>IF($F$8="+",JP17*JO17*0.13)+IF($F$8="+",JQ17*JO17*0.13)</f>
        <v>9750</v>
      </c>
      <c r="JS17" s="340">
        <f>IF($F$7="+",JP17*JO17*0.302)+IF($F$7="+",JQ17*JO17*0.302)</f>
        <v>22650</v>
      </c>
      <c r="JT17" s="341">
        <f t="shared" si="113"/>
        <v>97650</v>
      </c>
      <c r="JU17" s="353">
        <v>3</v>
      </c>
      <c r="JV17" s="339">
        <f t="shared" ref="JV17" si="195">$B$8</f>
        <v>9000</v>
      </c>
      <c r="JW17" s="339">
        <f t="shared" ref="JW17" si="196">$C$8</f>
        <v>16000</v>
      </c>
      <c r="JX17" s="339">
        <f>IF($F$8="+",JV17*JU17*0.13)+IF($F$8="+",JW17*JU17*0.13)</f>
        <v>9750</v>
      </c>
      <c r="JY17" s="340">
        <f>IF($F$7="+",JV17*JU17*0.302)+IF($F$7="+",JW17*JU17*0.302)</f>
        <v>22650</v>
      </c>
      <c r="JZ17" s="341">
        <f t="shared" si="116"/>
        <v>97650</v>
      </c>
      <c r="KA17" s="353">
        <v>3</v>
      </c>
      <c r="KB17" s="339">
        <f t="shared" ref="KB17" si="197">$B$8</f>
        <v>9000</v>
      </c>
      <c r="KC17" s="339">
        <f t="shared" ref="KC17" si="198">$C$8</f>
        <v>16000</v>
      </c>
      <c r="KD17" s="339">
        <f>IF($F$8="+",KB17*KA17*0.13)+IF($F$8="+",KC17*KA17*0.13)</f>
        <v>9750</v>
      </c>
      <c r="KE17" s="340">
        <f>IF($F$7="+",KB17*KA17*0.302)+IF($F$7="+",KC17*KA17*0.302)</f>
        <v>22650</v>
      </c>
      <c r="KF17" s="341">
        <f t="shared" ref="KF17" si="199">((KB17+KC17)*KA17)+KE17</f>
        <v>97650</v>
      </c>
      <c r="KG17" s="204"/>
    </row>
    <row r="18" spans="1:293" ht="13.5" thickBot="1">
      <c r="A18" s="208"/>
      <c r="B18" s="342"/>
      <c r="C18" s="343"/>
      <c r="D18" s="343"/>
      <c r="E18" s="344" t="s">
        <v>20</v>
      </c>
      <c r="F18" s="344"/>
      <c r="G18" s="345">
        <f>SUM(G16:G17)</f>
        <v>145824</v>
      </c>
      <c r="H18" s="342"/>
      <c r="I18" s="343"/>
      <c r="J18" s="343"/>
      <c r="K18" s="344" t="s">
        <v>20</v>
      </c>
      <c r="L18" s="344"/>
      <c r="M18" s="345">
        <f>SUM(M16:M17)</f>
        <v>145824</v>
      </c>
      <c r="N18" s="342"/>
      <c r="O18" s="343"/>
      <c r="P18" s="343"/>
      <c r="Q18" s="344" t="s">
        <v>20</v>
      </c>
      <c r="R18" s="344"/>
      <c r="S18" s="345">
        <f>SUM(S16:S17)</f>
        <v>145824</v>
      </c>
      <c r="T18" s="342"/>
      <c r="U18" s="343"/>
      <c r="V18" s="343"/>
      <c r="W18" s="344" t="s">
        <v>20</v>
      </c>
      <c r="X18" s="344"/>
      <c r="Y18" s="345">
        <f>SUM(Y16:Y17)</f>
        <v>145824</v>
      </c>
      <c r="Z18" s="342"/>
      <c r="AA18" s="343"/>
      <c r="AB18" s="343"/>
      <c r="AC18" s="344" t="s">
        <v>20</v>
      </c>
      <c r="AD18" s="344"/>
      <c r="AE18" s="345">
        <f>SUM(AE16:AE17)</f>
        <v>145824</v>
      </c>
      <c r="AF18" s="342"/>
      <c r="AG18" s="343"/>
      <c r="AH18" s="343"/>
      <c r="AI18" s="344" t="s">
        <v>20</v>
      </c>
      <c r="AJ18" s="344"/>
      <c r="AK18" s="345">
        <f>SUM(AK16:AK17)</f>
        <v>145824</v>
      </c>
      <c r="AL18" s="342"/>
      <c r="AM18" s="343"/>
      <c r="AN18" s="343"/>
      <c r="AO18" s="344" t="s">
        <v>20</v>
      </c>
      <c r="AP18" s="344"/>
      <c r="AQ18" s="345">
        <f>SUM(AQ16:AQ17)</f>
        <v>145824</v>
      </c>
      <c r="AR18" s="342"/>
      <c r="AS18" s="343"/>
      <c r="AT18" s="343"/>
      <c r="AU18" s="344" t="s">
        <v>20</v>
      </c>
      <c r="AV18" s="344"/>
      <c r="AW18" s="345">
        <f>SUM(AW16:AW17)</f>
        <v>145824</v>
      </c>
      <c r="AX18" s="342"/>
      <c r="AY18" s="343"/>
      <c r="AZ18" s="343"/>
      <c r="BA18" s="344" t="s">
        <v>20</v>
      </c>
      <c r="BB18" s="344"/>
      <c r="BC18" s="345">
        <f t="shared" ref="BC18" si="200">SUM(BC16:BC17)</f>
        <v>145824</v>
      </c>
      <c r="BD18" s="342"/>
      <c r="BE18" s="343"/>
      <c r="BF18" s="343"/>
      <c r="BG18" s="344" t="s">
        <v>20</v>
      </c>
      <c r="BH18" s="344"/>
      <c r="BI18" s="345">
        <f t="shared" ref="BI18" si="201">SUM(BI16:BI17)</f>
        <v>145824</v>
      </c>
      <c r="BJ18" s="342"/>
      <c r="BK18" s="343"/>
      <c r="BL18" s="343"/>
      <c r="BM18" s="344" t="s">
        <v>20</v>
      </c>
      <c r="BN18" s="344"/>
      <c r="BO18" s="345">
        <f t="shared" ref="BO18" si="202">SUM(BO16:BO17)</f>
        <v>145824</v>
      </c>
      <c r="BP18" s="342"/>
      <c r="BQ18" s="343"/>
      <c r="BR18" s="343"/>
      <c r="BS18" s="344" t="s">
        <v>20</v>
      </c>
      <c r="BT18" s="344"/>
      <c r="BU18" s="345">
        <f t="shared" ref="BU18" si="203">SUM(BU16:BU17)</f>
        <v>145824</v>
      </c>
      <c r="BV18" s="209">
        <f>BU18+BO18+BI18+BC18+AW18+AQ18+AK18+AE18+Y18+S18+M18+G18</f>
        <v>1749888</v>
      </c>
      <c r="BW18" s="342"/>
      <c r="BX18" s="343"/>
      <c r="BY18" s="343"/>
      <c r="BZ18" s="344" t="s">
        <v>20</v>
      </c>
      <c r="CA18" s="344"/>
      <c r="CB18" s="345">
        <f t="shared" ref="CB18" si="204">SUM(CB16:CB17)</f>
        <v>145824</v>
      </c>
      <c r="CC18" s="342"/>
      <c r="CD18" s="343"/>
      <c r="CE18" s="343"/>
      <c r="CF18" s="344" t="s">
        <v>20</v>
      </c>
      <c r="CG18" s="344"/>
      <c r="CH18" s="345">
        <f t="shared" ref="CH18" si="205">SUM(CH16:CH17)</f>
        <v>145824</v>
      </c>
      <c r="CI18" s="342"/>
      <c r="CJ18" s="343"/>
      <c r="CK18" s="343"/>
      <c r="CL18" s="344" t="s">
        <v>20</v>
      </c>
      <c r="CM18" s="344"/>
      <c r="CN18" s="345">
        <f t="shared" ref="CN18" si="206">SUM(CN16:CN17)</f>
        <v>145824</v>
      </c>
      <c r="CO18" s="342"/>
      <c r="CP18" s="343"/>
      <c r="CQ18" s="343"/>
      <c r="CR18" s="344" t="s">
        <v>20</v>
      </c>
      <c r="CS18" s="344"/>
      <c r="CT18" s="345">
        <f t="shared" ref="CT18" si="207">SUM(CT16:CT17)</f>
        <v>145824</v>
      </c>
      <c r="CU18" s="342"/>
      <c r="CV18" s="343"/>
      <c r="CW18" s="343"/>
      <c r="CX18" s="344" t="s">
        <v>20</v>
      </c>
      <c r="CY18" s="344"/>
      <c r="CZ18" s="345">
        <f t="shared" ref="CZ18" si="208">SUM(CZ16:CZ17)</f>
        <v>145824</v>
      </c>
      <c r="DA18" s="342"/>
      <c r="DB18" s="343"/>
      <c r="DC18" s="343"/>
      <c r="DD18" s="344" t="s">
        <v>20</v>
      </c>
      <c r="DE18" s="344"/>
      <c r="DF18" s="345">
        <f t="shared" ref="DF18" si="209">SUM(DF16:DF17)</f>
        <v>145824</v>
      </c>
      <c r="DG18" s="342"/>
      <c r="DH18" s="343"/>
      <c r="DI18" s="343"/>
      <c r="DJ18" s="344" t="s">
        <v>20</v>
      </c>
      <c r="DK18" s="344"/>
      <c r="DL18" s="345">
        <f t="shared" ref="DL18" si="210">SUM(DL16:DL17)</f>
        <v>145824</v>
      </c>
      <c r="DM18" s="342"/>
      <c r="DN18" s="343"/>
      <c r="DO18" s="343"/>
      <c r="DP18" s="344" t="s">
        <v>20</v>
      </c>
      <c r="DQ18" s="344"/>
      <c r="DR18" s="345">
        <f t="shared" ref="DR18" si="211">SUM(DR16:DR17)</f>
        <v>145824</v>
      </c>
      <c r="DS18" s="342"/>
      <c r="DT18" s="343"/>
      <c r="DU18" s="343"/>
      <c r="DV18" s="344" t="s">
        <v>20</v>
      </c>
      <c r="DW18" s="344"/>
      <c r="DX18" s="345">
        <f t="shared" ref="DX18" si="212">SUM(DX16:DX17)</f>
        <v>145824</v>
      </c>
      <c r="DY18" s="342"/>
      <c r="DZ18" s="343"/>
      <c r="EA18" s="343"/>
      <c r="EB18" s="344" t="s">
        <v>20</v>
      </c>
      <c r="EC18" s="344"/>
      <c r="ED18" s="345">
        <f t="shared" ref="ED18" si="213">SUM(ED16:ED17)</f>
        <v>145824</v>
      </c>
      <c r="EE18" s="342"/>
      <c r="EF18" s="343"/>
      <c r="EG18" s="343"/>
      <c r="EH18" s="344" t="s">
        <v>20</v>
      </c>
      <c r="EI18" s="344"/>
      <c r="EJ18" s="345">
        <f t="shared" ref="EJ18" si="214">SUM(EJ16:EJ17)</f>
        <v>145824</v>
      </c>
      <c r="EK18" s="342"/>
      <c r="EL18" s="343"/>
      <c r="EM18" s="343"/>
      <c r="EN18" s="344" t="s">
        <v>20</v>
      </c>
      <c r="EO18" s="344"/>
      <c r="EP18" s="345">
        <f t="shared" ref="EP18" si="215">SUM(EP16:EP17)</f>
        <v>145824</v>
      </c>
      <c r="EQ18" s="209">
        <f>EP18+EJ18+ED18+DX18+DR18+DL18+DF18+CZ18+CT18+CN18+CH18+CB18</f>
        <v>1749888</v>
      </c>
      <c r="ER18" s="342"/>
      <c r="ES18" s="343"/>
      <c r="ET18" s="343"/>
      <c r="EU18" s="344" t="s">
        <v>20</v>
      </c>
      <c r="EV18" s="344"/>
      <c r="EW18" s="345">
        <f t="shared" ref="EW18" si="216">SUM(EW16:EW17)</f>
        <v>145824</v>
      </c>
      <c r="EX18" s="342"/>
      <c r="EY18" s="343"/>
      <c r="EZ18" s="343"/>
      <c r="FA18" s="344" t="s">
        <v>20</v>
      </c>
      <c r="FB18" s="344"/>
      <c r="FC18" s="345">
        <f t="shared" ref="FC18" si="217">SUM(FC16:FC17)</f>
        <v>145824</v>
      </c>
      <c r="FD18" s="342"/>
      <c r="FE18" s="343"/>
      <c r="FF18" s="343"/>
      <c r="FG18" s="344" t="s">
        <v>20</v>
      </c>
      <c r="FH18" s="344"/>
      <c r="FI18" s="345">
        <f t="shared" ref="FI18" si="218">SUM(FI16:FI17)</f>
        <v>145824</v>
      </c>
      <c r="FJ18" s="342"/>
      <c r="FK18" s="343"/>
      <c r="FL18" s="343"/>
      <c r="FM18" s="344" t="s">
        <v>20</v>
      </c>
      <c r="FN18" s="344"/>
      <c r="FO18" s="345">
        <f t="shared" ref="FO18" si="219">SUM(FO16:FO17)</f>
        <v>145824</v>
      </c>
      <c r="FP18" s="342"/>
      <c r="FQ18" s="343"/>
      <c r="FR18" s="343"/>
      <c r="FS18" s="344" t="s">
        <v>20</v>
      </c>
      <c r="FT18" s="344"/>
      <c r="FU18" s="345">
        <f t="shared" ref="FU18" si="220">SUM(FU16:FU17)</f>
        <v>145824</v>
      </c>
      <c r="FV18" s="342"/>
      <c r="FW18" s="343"/>
      <c r="FX18" s="343"/>
      <c r="FY18" s="344" t="s">
        <v>20</v>
      </c>
      <c r="FZ18" s="344"/>
      <c r="GA18" s="345">
        <f t="shared" ref="GA18" si="221">SUM(GA16:GA17)</f>
        <v>145824</v>
      </c>
      <c r="GB18" s="342"/>
      <c r="GC18" s="343"/>
      <c r="GD18" s="343"/>
      <c r="GE18" s="344" t="s">
        <v>20</v>
      </c>
      <c r="GF18" s="344"/>
      <c r="GG18" s="345">
        <f t="shared" ref="GG18" si="222">SUM(GG16:GG17)</f>
        <v>145824</v>
      </c>
      <c r="GH18" s="342"/>
      <c r="GI18" s="343"/>
      <c r="GJ18" s="343"/>
      <c r="GK18" s="344" t="s">
        <v>20</v>
      </c>
      <c r="GL18" s="344"/>
      <c r="GM18" s="345">
        <f t="shared" ref="GM18" si="223">SUM(GM16:GM17)</f>
        <v>145824</v>
      </c>
      <c r="GN18" s="342"/>
      <c r="GO18" s="343"/>
      <c r="GP18" s="343"/>
      <c r="GQ18" s="344" t="s">
        <v>20</v>
      </c>
      <c r="GR18" s="344"/>
      <c r="GS18" s="345">
        <f t="shared" ref="GS18" si="224">SUM(GS16:GS17)</f>
        <v>145824</v>
      </c>
      <c r="GT18" s="342"/>
      <c r="GU18" s="343"/>
      <c r="GV18" s="343"/>
      <c r="GW18" s="344" t="s">
        <v>20</v>
      </c>
      <c r="GX18" s="344"/>
      <c r="GY18" s="345">
        <f t="shared" ref="GY18" si="225">SUM(GY16:GY17)</f>
        <v>145824</v>
      </c>
      <c r="GZ18" s="342"/>
      <c r="HA18" s="343"/>
      <c r="HB18" s="343"/>
      <c r="HC18" s="344" t="s">
        <v>20</v>
      </c>
      <c r="HD18" s="344"/>
      <c r="HE18" s="345">
        <f t="shared" ref="HE18" si="226">SUM(HE16:HE17)</f>
        <v>145824</v>
      </c>
      <c r="HF18" s="342"/>
      <c r="HG18" s="343"/>
      <c r="HH18" s="343"/>
      <c r="HI18" s="344" t="s">
        <v>20</v>
      </c>
      <c r="HJ18" s="344"/>
      <c r="HK18" s="345">
        <f t="shared" ref="HK18" si="227">SUM(HK16:HK17)</f>
        <v>145824</v>
      </c>
      <c r="HL18" s="209">
        <f>HK18+HE18+GY18+GS18+GM18+GG18+GA18+FU18+FO18+FI18+FC18+EW18</f>
        <v>1749888</v>
      </c>
      <c r="HM18" s="342"/>
      <c r="HN18" s="343"/>
      <c r="HO18" s="343"/>
      <c r="HP18" s="344" t="s">
        <v>20</v>
      </c>
      <c r="HQ18" s="344"/>
      <c r="HR18" s="345">
        <f t="shared" ref="HR18" si="228">SUM(HR16:HR17)</f>
        <v>145824</v>
      </c>
      <c r="HS18" s="342"/>
      <c r="HT18" s="343"/>
      <c r="HU18" s="343"/>
      <c r="HV18" s="344" t="s">
        <v>20</v>
      </c>
      <c r="HW18" s="344"/>
      <c r="HX18" s="345">
        <f t="shared" ref="HX18" si="229">SUM(HX16:HX17)</f>
        <v>145824</v>
      </c>
      <c r="HY18" s="342"/>
      <c r="HZ18" s="343"/>
      <c r="IA18" s="343"/>
      <c r="IB18" s="344" t="s">
        <v>20</v>
      </c>
      <c r="IC18" s="344"/>
      <c r="ID18" s="345">
        <f t="shared" ref="ID18" si="230">SUM(ID16:ID17)</f>
        <v>145824</v>
      </c>
      <c r="IE18" s="342"/>
      <c r="IF18" s="343"/>
      <c r="IG18" s="343"/>
      <c r="IH18" s="344" t="s">
        <v>20</v>
      </c>
      <c r="II18" s="344"/>
      <c r="IJ18" s="345">
        <f t="shared" ref="IJ18" si="231">SUM(IJ16:IJ17)</f>
        <v>145824</v>
      </c>
      <c r="IK18" s="342"/>
      <c r="IL18" s="343"/>
      <c r="IM18" s="343"/>
      <c r="IN18" s="344" t="s">
        <v>20</v>
      </c>
      <c r="IO18" s="344"/>
      <c r="IP18" s="345">
        <f t="shared" ref="IP18" si="232">SUM(IP16:IP17)</f>
        <v>145824</v>
      </c>
      <c r="IQ18" s="342"/>
      <c r="IR18" s="343"/>
      <c r="IS18" s="343"/>
      <c r="IT18" s="344" t="s">
        <v>20</v>
      </c>
      <c r="IU18" s="344"/>
      <c r="IV18" s="345">
        <f t="shared" ref="IV18" si="233">SUM(IV16:IV17)</f>
        <v>145824</v>
      </c>
      <c r="IW18" s="342"/>
      <c r="IX18" s="343"/>
      <c r="IY18" s="343"/>
      <c r="IZ18" s="344" t="s">
        <v>20</v>
      </c>
      <c r="JA18" s="344"/>
      <c r="JB18" s="345">
        <f t="shared" ref="JB18" si="234">SUM(JB16:JB17)</f>
        <v>145824</v>
      </c>
      <c r="JC18" s="342"/>
      <c r="JD18" s="343"/>
      <c r="JE18" s="343"/>
      <c r="JF18" s="344" t="s">
        <v>20</v>
      </c>
      <c r="JG18" s="344"/>
      <c r="JH18" s="345">
        <f t="shared" ref="JH18" si="235">SUM(JH16:JH17)</f>
        <v>145824</v>
      </c>
      <c r="JI18" s="342"/>
      <c r="JJ18" s="343"/>
      <c r="JK18" s="343"/>
      <c r="JL18" s="344" t="s">
        <v>20</v>
      </c>
      <c r="JM18" s="344"/>
      <c r="JN18" s="345">
        <f t="shared" ref="JN18" si="236">SUM(JN16:JN17)</f>
        <v>145824</v>
      </c>
      <c r="JO18" s="342"/>
      <c r="JP18" s="343"/>
      <c r="JQ18" s="343"/>
      <c r="JR18" s="344" t="s">
        <v>20</v>
      </c>
      <c r="JS18" s="344"/>
      <c r="JT18" s="345">
        <f t="shared" ref="JT18" si="237">SUM(JT16:JT17)</f>
        <v>145824</v>
      </c>
      <c r="JU18" s="342"/>
      <c r="JV18" s="343"/>
      <c r="JW18" s="343"/>
      <c r="JX18" s="344" t="s">
        <v>20</v>
      </c>
      <c r="JY18" s="344"/>
      <c r="JZ18" s="345">
        <f t="shared" ref="JZ18" si="238">SUM(JZ16:JZ17)</f>
        <v>145824</v>
      </c>
      <c r="KA18" s="342"/>
      <c r="KB18" s="343"/>
      <c r="KC18" s="343"/>
      <c r="KD18" s="344" t="s">
        <v>20</v>
      </c>
      <c r="KE18" s="344"/>
      <c r="KF18" s="345">
        <f t="shared" ref="KF18" si="239">SUM(KF16:KF17)</f>
        <v>145824</v>
      </c>
      <c r="KG18" s="209">
        <f>KF18+JZ18+JT18+JN18+JH18+JB18+IV18+IP18+IJ18+ID18+HX18+HR18</f>
        <v>1749888</v>
      </c>
    </row>
    <row r="19" spans="1:293" ht="13.5" thickBot="1"/>
    <row r="20" spans="1:293" ht="12.75" customHeight="1">
      <c r="B20" s="439"/>
      <c r="C20" s="440"/>
      <c r="D20" s="257"/>
      <c r="E20" s="434" t="s">
        <v>68</v>
      </c>
      <c r="F20" s="435"/>
      <c r="G20" s="435"/>
      <c r="H20" s="435"/>
      <c r="I20" s="435"/>
      <c r="J20" s="435"/>
      <c r="K20" s="435"/>
      <c r="L20" s="435"/>
      <c r="M20" s="435"/>
      <c r="N20" s="435"/>
      <c r="O20" s="435"/>
      <c r="P20" s="436"/>
      <c r="Q20" s="434" t="s">
        <v>69</v>
      </c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6"/>
      <c r="AC20" s="434" t="s">
        <v>70</v>
      </c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6"/>
      <c r="AO20" s="434" t="s">
        <v>82</v>
      </c>
      <c r="AP20" s="435"/>
      <c r="AQ20" s="435"/>
      <c r="AR20" s="435"/>
      <c r="AS20" s="435"/>
      <c r="AT20" s="435"/>
      <c r="AU20" s="435"/>
      <c r="AV20" s="435"/>
      <c r="AW20" s="435"/>
      <c r="AX20" s="435"/>
      <c r="AY20" s="435"/>
      <c r="AZ20" s="436"/>
    </row>
    <row r="21" spans="1:293" ht="13.5" customHeight="1">
      <c r="B21" s="439"/>
      <c r="C21" s="440"/>
      <c r="D21" s="257"/>
      <c r="E21" s="14" t="s">
        <v>43</v>
      </c>
      <c r="F21" s="210" t="s">
        <v>44</v>
      </c>
      <c r="G21" s="210" t="s">
        <v>45</v>
      </c>
      <c r="H21" s="210" t="s">
        <v>46</v>
      </c>
      <c r="I21" s="210" t="s">
        <v>47</v>
      </c>
      <c r="J21" s="210" t="s">
        <v>48</v>
      </c>
      <c r="K21" s="210" t="s">
        <v>49</v>
      </c>
      <c r="L21" s="210" t="s">
        <v>50</v>
      </c>
      <c r="M21" s="210" t="s">
        <v>51</v>
      </c>
      <c r="N21" s="210" t="s">
        <v>52</v>
      </c>
      <c r="O21" s="210" t="s">
        <v>53</v>
      </c>
      <c r="P21" s="215" t="s">
        <v>54</v>
      </c>
      <c r="Q21" s="14" t="s">
        <v>43</v>
      </c>
      <c r="R21" s="210" t="s">
        <v>44</v>
      </c>
      <c r="S21" s="210" t="s">
        <v>45</v>
      </c>
      <c r="T21" s="210" t="s">
        <v>46</v>
      </c>
      <c r="U21" s="210" t="s">
        <v>47</v>
      </c>
      <c r="V21" s="210" t="s">
        <v>48</v>
      </c>
      <c r="W21" s="210" t="s">
        <v>49</v>
      </c>
      <c r="X21" s="210" t="s">
        <v>50</v>
      </c>
      <c r="Y21" s="210" t="s">
        <v>51</v>
      </c>
      <c r="Z21" s="210" t="s">
        <v>52</v>
      </c>
      <c r="AA21" s="210" t="s">
        <v>53</v>
      </c>
      <c r="AB21" s="215" t="s">
        <v>54</v>
      </c>
      <c r="AC21" s="14" t="s">
        <v>43</v>
      </c>
      <c r="AD21" s="210" t="s">
        <v>44</v>
      </c>
      <c r="AE21" s="210" t="s">
        <v>45</v>
      </c>
      <c r="AF21" s="210" t="s">
        <v>46</v>
      </c>
      <c r="AG21" s="210" t="s">
        <v>47</v>
      </c>
      <c r="AH21" s="210" t="s">
        <v>48</v>
      </c>
      <c r="AI21" s="210" t="s">
        <v>49</v>
      </c>
      <c r="AJ21" s="210" t="s">
        <v>50</v>
      </c>
      <c r="AK21" s="210" t="s">
        <v>51</v>
      </c>
      <c r="AL21" s="210" t="s">
        <v>52</v>
      </c>
      <c r="AM21" s="210" t="s">
        <v>53</v>
      </c>
      <c r="AN21" s="215" t="s">
        <v>54</v>
      </c>
      <c r="AO21" s="14" t="s">
        <v>43</v>
      </c>
      <c r="AP21" s="210" t="s">
        <v>44</v>
      </c>
      <c r="AQ21" s="210" t="s">
        <v>45</v>
      </c>
      <c r="AR21" s="210" t="s">
        <v>46</v>
      </c>
      <c r="AS21" s="210" t="s">
        <v>47</v>
      </c>
      <c r="AT21" s="210" t="s">
        <v>48</v>
      </c>
      <c r="AU21" s="210" t="s">
        <v>49</v>
      </c>
      <c r="AV21" s="210" t="s">
        <v>50</v>
      </c>
      <c r="AW21" s="210" t="s">
        <v>51</v>
      </c>
      <c r="AX21" s="210" t="s">
        <v>52</v>
      </c>
      <c r="AY21" s="210" t="s">
        <v>53</v>
      </c>
      <c r="AZ21" s="215" t="s">
        <v>54</v>
      </c>
    </row>
    <row r="22" spans="1:293" ht="13.5" thickBot="1">
      <c r="E22" s="216">
        <f>G18</f>
        <v>145824</v>
      </c>
      <c r="F22" s="217">
        <f>M18</f>
        <v>145824</v>
      </c>
      <c r="G22" s="217">
        <f>S18</f>
        <v>145824</v>
      </c>
      <c r="H22" s="217">
        <f>Y18</f>
        <v>145824</v>
      </c>
      <c r="I22" s="217">
        <f>AE18</f>
        <v>145824</v>
      </c>
      <c r="J22" s="217">
        <f>AK18</f>
        <v>145824</v>
      </c>
      <c r="K22" s="217">
        <f>AQ18</f>
        <v>145824</v>
      </c>
      <c r="L22" s="217">
        <f>AW18</f>
        <v>145824</v>
      </c>
      <c r="M22" s="217">
        <f>BC18</f>
        <v>145824</v>
      </c>
      <c r="N22" s="217">
        <f>BI18</f>
        <v>145824</v>
      </c>
      <c r="O22" s="217">
        <f>BO18</f>
        <v>145824</v>
      </c>
      <c r="P22" s="218">
        <f>BU18</f>
        <v>145824</v>
      </c>
      <c r="Q22" s="216">
        <f>CB18</f>
        <v>145824</v>
      </c>
      <c r="R22" s="217">
        <f>CH18</f>
        <v>145824</v>
      </c>
      <c r="S22" s="217">
        <f>CN18</f>
        <v>145824</v>
      </c>
      <c r="T22" s="217">
        <f>CT18</f>
        <v>145824</v>
      </c>
      <c r="U22" s="217">
        <f>CZ18</f>
        <v>145824</v>
      </c>
      <c r="V22" s="217">
        <f>DF18</f>
        <v>145824</v>
      </c>
      <c r="W22" s="217">
        <f>DL18</f>
        <v>145824</v>
      </c>
      <c r="X22" s="217">
        <f>DR18</f>
        <v>145824</v>
      </c>
      <c r="Y22" s="217">
        <f>DX18</f>
        <v>145824</v>
      </c>
      <c r="Z22" s="217">
        <f>ED18</f>
        <v>145824</v>
      </c>
      <c r="AA22" s="217">
        <f>EJ18</f>
        <v>145824</v>
      </c>
      <c r="AB22" s="217">
        <f>EP18</f>
        <v>145824</v>
      </c>
      <c r="AC22" s="216">
        <f>EW18</f>
        <v>145824</v>
      </c>
      <c r="AD22" s="217">
        <f>FC18</f>
        <v>145824</v>
      </c>
      <c r="AE22" s="217">
        <f>FI18</f>
        <v>145824</v>
      </c>
      <c r="AF22" s="217">
        <f>FO18</f>
        <v>145824</v>
      </c>
      <c r="AG22" s="217">
        <f>FU18</f>
        <v>145824</v>
      </c>
      <c r="AH22" s="217">
        <f>GA18</f>
        <v>145824</v>
      </c>
      <c r="AI22" s="217">
        <f>GG18</f>
        <v>145824</v>
      </c>
      <c r="AJ22" s="217">
        <f>GM18</f>
        <v>145824</v>
      </c>
      <c r="AK22" s="217">
        <f>GS18</f>
        <v>145824</v>
      </c>
      <c r="AL22" s="217">
        <f>GY18</f>
        <v>145824</v>
      </c>
      <c r="AM22" s="217">
        <f>HE18</f>
        <v>145824</v>
      </c>
      <c r="AN22" s="217">
        <f>HK18</f>
        <v>145824</v>
      </c>
      <c r="AO22" s="216">
        <f>HR18</f>
        <v>145824</v>
      </c>
      <c r="AP22" s="217">
        <f>HX18</f>
        <v>145824</v>
      </c>
      <c r="AQ22" s="217">
        <f>ID18</f>
        <v>145824</v>
      </c>
      <c r="AR22" s="217">
        <f>IJ18</f>
        <v>145824</v>
      </c>
      <c r="AS22" s="217">
        <f>IP18</f>
        <v>145824</v>
      </c>
      <c r="AT22" s="217">
        <f>IV18</f>
        <v>145824</v>
      </c>
      <c r="AU22" s="217">
        <f>JB18</f>
        <v>145824</v>
      </c>
      <c r="AV22" s="217">
        <f>JH18</f>
        <v>145824</v>
      </c>
      <c r="AW22" s="217">
        <f>JN18</f>
        <v>145824</v>
      </c>
      <c r="AX22" s="217">
        <f>JT18</f>
        <v>145824</v>
      </c>
      <c r="AY22" s="217">
        <f>JZ18</f>
        <v>145824</v>
      </c>
      <c r="AZ22" s="218">
        <f>KF18</f>
        <v>145824</v>
      </c>
      <c r="BA22" s="211"/>
    </row>
  </sheetData>
  <mergeCells count="63">
    <mergeCell ref="B20:B21"/>
    <mergeCell ref="C20:C21"/>
    <mergeCell ref="E20:P20"/>
    <mergeCell ref="Q20:AB20"/>
    <mergeCell ref="AC20:AN20"/>
    <mergeCell ref="ER13:HK13"/>
    <mergeCell ref="ER14:EW14"/>
    <mergeCell ref="EX14:FC14"/>
    <mergeCell ref="FD14:FI14"/>
    <mergeCell ref="FJ14:FO14"/>
    <mergeCell ref="FP14:FU14"/>
    <mergeCell ref="FV14:GA14"/>
    <mergeCell ref="GB14:GG14"/>
    <mergeCell ref="GH14:GM14"/>
    <mergeCell ref="GN14:GS14"/>
    <mergeCell ref="GT14:GY14"/>
    <mergeCell ref="GZ14:HE14"/>
    <mergeCell ref="HF14:HK14"/>
    <mergeCell ref="B13:BU13"/>
    <mergeCell ref="BW13:EP13"/>
    <mergeCell ref="BW14:CB14"/>
    <mergeCell ref="CC14:CH14"/>
    <mergeCell ref="CI14:CN14"/>
    <mergeCell ref="CO14:CT14"/>
    <mergeCell ref="CU14:CZ14"/>
    <mergeCell ref="DA14:DF14"/>
    <mergeCell ref="DG14:DL14"/>
    <mergeCell ref="DM14:DR14"/>
    <mergeCell ref="DS14:DX14"/>
    <mergeCell ref="DY14:ED14"/>
    <mergeCell ref="EE14:EJ14"/>
    <mergeCell ref="EK14:EP14"/>
    <mergeCell ref="A14:A15"/>
    <mergeCell ref="AF14:AK14"/>
    <mergeCell ref="AL14:AQ14"/>
    <mergeCell ref="AR14:AW14"/>
    <mergeCell ref="B14:G14"/>
    <mergeCell ref="H14:M14"/>
    <mergeCell ref="N14:S14"/>
    <mergeCell ref="T14:Y14"/>
    <mergeCell ref="Z14:AE14"/>
    <mergeCell ref="AO20:AZ20"/>
    <mergeCell ref="HM14:HR14"/>
    <mergeCell ref="HS14:HX14"/>
    <mergeCell ref="HY14:ID14"/>
    <mergeCell ref="IE14:IJ14"/>
    <mergeCell ref="BP14:BU14"/>
    <mergeCell ref="AX14:BC14"/>
    <mergeCell ref="BD14:BI14"/>
    <mergeCell ref="BJ14:BO14"/>
    <mergeCell ref="BV14:BV15"/>
    <mergeCell ref="EQ14:EQ15"/>
    <mergeCell ref="HL14:HL15"/>
    <mergeCell ref="HM13:KF13"/>
    <mergeCell ref="JO14:JT14"/>
    <mergeCell ref="JU14:JZ14"/>
    <mergeCell ref="KA14:KF14"/>
    <mergeCell ref="KG14:KG15"/>
    <mergeCell ref="IK14:IP14"/>
    <mergeCell ref="IQ14:IV14"/>
    <mergeCell ref="IW14:JB14"/>
    <mergeCell ref="JC14:JH14"/>
    <mergeCell ref="JI14:JN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C15"/>
  <sheetViews>
    <sheetView workbookViewId="0">
      <pane xSplit="3" ySplit="9" topLeftCell="D10" activePane="bottomRight" state="frozen"/>
      <selection pane="topRight" activeCell="D1" sqref="D1"/>
      <selection pane="bottomLeft" activeCell="A11" sqref="A11"/>
      <selection pane="bottomRight" activeCell="B22" sqref="B22"/>
    </sheetView>
  </sheetViews>
  <sheetFormatPr defaultRowHeight="12.75"/>
  <cols>
    <col min="1" max="1" width="1.85546875" style="148" customWidth="1"/>
    <col min="2" max="2" width="75" style="148" bestFit="1" customWidth="1"/>
    <col min="3" max="3" width="8.140625" style="148" bestFit="1" customWidth="1"/>
    <col min="4" max="5" width="8.28515625" style="148" bestFit="1" customWidth="1"/>
    <col min="6" max="6" width="9.28515625" style="148" bestFit="1" customWidth="1"/>
    <col min="7" max="8" width="8.28515625" style="148" bestFit="1" customWidth="1"/>
    <col min="9" max="9" width="9.28515625" style="148" bestFit="1" customWidth="1"/>
    <col min="10" max="11" width="8.28515625" style="148" bestFit="1" customWidth="1"/>
    <col min="12" max="12" width="9.28515625" style="148" bestFit="1" customWidth="1"/>
    <col min="13" max="14" width="8.28515625" style="148" bestFit="1" customWidth="1"/>
    <col min="15" max="15" width="9.28515625" style="148" bestFit="1" customWidth="1"/>
    <col min="16" max="16" width="10.7109375" style="148" bestFit="1" customWidth="1"/>
    <col min="17" max="18" width="8.28515625" style="148" bestFit="1" customWidth="1"/>
    <col min="19" max="19" width="9.28515625" style="148" bestFit="1" customWidth="1"/>
    <col min="20" max="21" width="8.28515625" style="148" bestFit="1" customWidth="1"/>
    <col min="22" max="25" width="9.28515625" style="148" bestFit="1" customWidth="1"/>
    <col min="26" max="27" width="8.28515625" style="148" bestFit="1" customWidth="1"/>
    <col min="28" max="28" width="9.28515625" style="148" bestFit="1" customWidth="1"/>
    <col min="29" max="29" width="10.7109375" style="148" bestFit="1" customWidth="1"/>
    <col min="30" max="30" width="8.28515625" style="148" bestFit="1" customWidth="1"/>
    <col min="31" max="33" width="9.28515625" style="148" bestFit="1" customWidth="1"/>
    <col min="34" max="34" width="8.28515625" style="148" bestFit="1" customWidth="1"/>
    <col min="35" max="38" width="9.28515625" style="148" bestFit="1" customWidth="1"/>
    <col min="39" max="40" width="8.28515625" style="148" bestFit="1" customWidth="1"/>
    <col min="41" max="41" width="9.28515625" style="148" bestFit="1" customWidth="1"/>
    <col min="42" max="42" width="10.7109375" style="148" bestFit="1" customWidth="1"/>
    <col min="43" max="44" width="8.28515625" style="148" bestFit="1" customWidth="1"/>
    <col min="45" max="46" width="9.28515625" style="148" bestFit="1" customWidth="1"/>
    <col min="47" max="47" width="8.28515625" style="148" bestFit="1" customWidth="1"/>
    <col min="48" max="51" width="9.28515625" style="148" bestFit="1" customWidth="1"/>
    <col min="52" max="53" width="8.28515625" style="148" bestFit="1" customWidth="1"/>
    <col min="54" max="54" width="9.28515625" style="148" bestFit="1" customWidth="1"/>
    <col min="55" max="55" width="10.7109375" style="148" bestFit="1" customWidth="1"/>
    <col min="56" max="16384" width="9.140625" style="148"/>
  </cols>
  <sheetData>
    <row r="1" spans="2:55" ht="13.5" thickBot="1">
      <c r="D1" s="425" t="s">
        <v>64</v>
      </c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7"/>
      <c r="Q1" s="425" t="s">
        <v>65</v>
      </c>
      <c r="R1" s="426"/>
      <c r="S1" s="426"/>
      <c r="T1" s="426"/>
      <c r="U1" s="426"/>
      <c r="V1" s="426"/>
      <c r="W1" s="426"/>
      <c r="X1" s="426"/>
      <c r="Y1" s="426"/>
      <c r="Z1" s="426"/>
      <c r="AA1" s="426"/>
      <c r="AB1" s="427"/>
      <c r="AD1" s="425" t="s">
        <v>66</v>
      </c>
      <c r="AE1" s="426"/>
      <c r="AF1" s="426"/>
      <c r="AG1" s="426"/>
      <c r="AH1" s="426"/>
      <c r="AI1" s="426"/>
      <c r="AJ1" s="426"/>
      <c r="AK1" s="426"/>
      <c r="AL1" s="426"/>
      <c r="AM1" s="426"/>
      <c r="AN1" s="426"/>
      <c r="AO1" s="427"/>
      <c r="AQ1" s="425" t="s">
        <v>83</v>
      </c>
      <c r="AR1" s="426"/>
      <c r="AS1" s="426"/>
      <c r="AT1" s="426"/>
      <c r="AU1" s="426"/>
      <c r="AV1" s="426"/>
      <c r="AW1" s="426"/>
      <c r="AX1" s="426"/>
      <c r="AY1" s="426"/>
      <c r="AZ1" s="426"/>
      <c r="BA1" s="426"/>
      <c r="BB1" s="427"/>
    </row>
    <row r="2" spans="2:55" ht="12.75" customHeight="1">
      <c r="B2" s="441" t="s">
        <v>33</v>
      </c>
      <c r="C2" s="236"/>
      <c r="D2" s="449" t="s">
        <v>14</v>
      </c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1"/>
      <c r="P2" s="442" t="s">
        <v>198</v>
      </c>
      <c r="Q2" s="444" t="s">
        <v>14</v>
      </c>
      <c r="R2" s="445"/>
      <c r="S2" s="445"/>
      <c r="T2" s="445"/>
      <c r="U2" s="445"/>
      <c r="V2" s="445"/>
      <c r="W2" s="445"/>
      <c r="X2" s="445"/>
      <c r="Y2" s="445"/>
      <c r="Z2" s="445"/>
      <c r="AA2" s="445"/>
      <c r="AB2" s="446"/>
      <c r="AC2" s="442" t="s">
        <v>199</v>
      </c>
      <c r="AD2" s="449" t="s">
        <v>14</v>
      </c>
      <c r="AE2" s="450"/>
      <c r="AF2" s="450"/>
      <c r="AG2" s="450"/>
      <c r="AH2" s="450"/>
      <c r="AI2" s="450"/>
      <c r="AJ2" s="450"/>
      <c r="AK2" s="450"/>
      <c r="AL2" s="450"/>
      <c r="AM2" s="450"/>
      <c r="AN2" s="450"/>
      <c r="AO2" s="451"/>
      <c r="AP2" s="442" t="s">
        <v>200</v>
      </c>
      <c r="AQ2" s="444" t="s">
        <v>14</v>
      </c>
      <c r="AR2" s="445"/>
      <c r="AS2" s="445"/>
      <c r="AT2" s="445"/>
      <c r="AU2" s="445"/>
      <c r="AV2" s="445"/>
      <c r="AW2" s="445"/>
      <c r="AX2" s="445"/>
      <c r="AY2" s="445"/>
      <c r="AZ2" s="445"/>
      <c r="BA2" s="445"/>
      <c r="BB2" s="446"/>
      <c r="BC2" s="447" t="s">
        <v>201</v>
      </c>
    </row>
    <row r="3" spans="2:55" ht="13.5" thickBot="1">
      <c r="B3" s="441"/>
      <c r="C3" s="236"/>
      <c r="D3" s="147">
        <v>1</v>
      </c>
      <c r="E3" s="235">
        <v>2</v>
      </c>
      <c r="F3" s="235">
        <v>3</v>
      </c>
      <c r="G3" s="235">
        <v>4</v>
      </c>
      <c r="H3" s="235">
        <v>5</v>
      </c>
      <c r="I3" s="235">
        <v>6</v>
      </c>
      <c r="J3" s="235">
        <v>7</v>
      </c>
      <c r="K3" s="235">
        <v>8</v>
      </c>
      <c r="L3" s="235">
        <v>9</v>
      </c>
      <c r="M3" s="235">
        <v>10</v>
      </c>
      <c r="N3" s="235">
        <v>11</v>
      </c>
      <c r="O3" s="253">
        <v>12</v>
      </c>
      <c r="P3" s="443"/>
      <c r="Q3" s="14">
        <v>1</v>
      </c>
      <c r="R3" s="210">
        <v>2</v>
      </c>
      <c r="S3" s="210">
        <v>3</v>
      </c>
      <c r="T3" s="210">
        <v>4</v>
      </c>
      <c r="U3" s="210">
        <v>5</v>
      </c>
      <c r="V3" s="210">
        <v>6</v>
      </c>
      <c r="W3" s="210">
        <v>7</v>
      </c>
      <c r="X3" s="210">
        <v>8</v>
      </c>
      <c r="Y3" s="210">
        <v>9</v>
      </c>
      <c r="Z3" s="210">
        <v>10</v>
      </c>
      <c r="AA3" s="210">
        <v>11</v>
      </c>
      <c r="AB3" s="215">
        <v>12</v>
      </c>
      <c r="AC3" s="443"/>
      <c r="AD3" s="14">
        <v>1</v>
      </c>
      <c r="AE3" s="210">
        <v>2</v>
      </c>
      <c r="AF3" s="210">
        <v>3</v>
      </c>
      <c r="AG3" s="210">
        <v>4</v>
      </c>
      <c r="AH3" s="210">
        <v>5</v>
      </c>
      <c r="AI3" s="210">
        <v>6</v>
      </c>
      <c r="AJ3" s="210">
        <v>7</v>
      </c>
      <c r="AK3" s="210">
        <v>8</v>
      </c>
      <c r="AL3" s="210">
        <v>9</v>
      </c>
      <c r="AM3" s="210">
        <v>10</v>
      </c>
      <c r="AN3" s="210">
        <v>11</v>
      </c>
      <c r="AO3" s="215">
        <v>12</v>
      </c>
      <c r="AP3" s="443"/>
      <c r="AQ3" s="14">
        <v>1</v>
      </c>
      <c r="AR3" s="210">
        <v>2</v>
      </c>
      <c r="AS3" s="210">
        <v>3</v>
      </c>
      <c r="AT3" s="210">
        <v>4</v>
      </c>
      <c r="AU3" s="210">
        <v>5</v>
      </c>
      <c r="AV3" s="210">
        <v>6</v>
      </c>
      <c r="AW3" s="210">
        <v>7</v>
      </c>
      <c r="AX3" s="210">
        <v>8</v>
      </c>
      <c r="AY3" s="210">
        <v>9</v>
      </c>
      <c r="AZ3" s="210">
        <v>10</v>
      </c>
      <c r="BA3" s="210">
        <v>11</v>
      </c>
      <c r="BB3" s="215">
        <v>12</v>
      </c>
      <c r="BC3" s="448"/>
    </row>
    <row r="4" spans="2:55">
      <c r="B4" s="202" t="s">
        <v>178</v>
      </c>
      <c r="C4" s="237">
        <v>0.02</v>
      </c>
      <c r="D4" s="250">
        <f>'Доходы франчайзи'!H15*$C$4</f>
        <v>19504.8</v>
      </c>
      <c r="E4" s="251">
        <f>'Доходы франчайзи'!I15*$C$4</f>
        <v>23012.799999999999</v>
      </c>
      <c r="F4" s="251">
        <f>'Доходы франчайзи'!J15*$C$4</f>
        <v>26600.600000000002</v>
      </c>
      <c r="G4" s="251">
        <f>'Доходы франчайзи'!K15*$C$4</f>
        <v>25485.600000000002</v>
      </c>
      <c r="H4" s="251">
        <f>'Доходы франчайзи'!L15*$C$4</f>
        <v>24492.3</v>
      </c>
      <c r="I4" s="251">
        <f>'Доходы франчайзи'!M15*$C$4</f>
        <v>24810</v>
      </c>
      <c r="J4" s="251">
        <f>'Доходы франчайзи'!N15*$C$4</f>
        <v>26019.18</v>
      </c>
      <c r="K4" s="251">
        <f>'Доходы франчайзи'!O15*$C$4</f>
        <v>27018</v>
      </c>
      <c r="L4" s="251">
        <f>'Доходы франчайзи'!P15*$C$4</f>
        <v>25162.260000000002</v>
      </c>
      <c r="M4" s="251">
        <f>'Доходы франчайзи'!Q15*$C$4</f>
        <v>26486</v>
      </c>
      <c r="N4" s="251">
        <f>'Доходы франчайзи'!R15*$C$4</f>
        <v>24124</v>
      </c>
      <c r="O4" s="252">
        <f>'Доходы франчайзи'!S15*$C$4</f>
        <v>32500.58</v>
      </c>
      <c r="P4" s="241">
        <f>SUM(D4:O4)</f>
        <v>305216.12000000005</v>
      </c>
      <c r="Q4" s="250">
        <f>'Доходы франчайзи'!T15*$C$4</f>
        <v>19504.8</v>
      </c>
      <c r="R4" s="251">
        <f>'Доходы франчайзи'!U15*$C$4</f>
        <v>23012.799999999999</v>
      </c>
      <c r="S4" s="251">
        <f>'Доходы франчайзи'!V15*$C$4</f>
        <v>26600.600000000002</v>
      </c>
      <c r="T4" s="251">
        <f>'Доходы франчайзи'!W15*$C$4</f>
        <v>25485.600000000002</v>
      </c>
      <c r="U4" s="251">
        <f>'Доходы франчайзи'!X15*$C$4</f>
        <v>24492.3</v>
      </c>
      <c r="V4" s="251">
        <f>'Доходы франчайзи'!Y15*$C$4</f>
        <v>24810</v>
      </c>
      <c r="W4" s="251">
        <f>'Доходы франчайзи'!Z15*$C$4</f>
        <v>26019.18</v>
      </c>
      <c r="X4" s="251">
        <f>'Доходы франчайзи'!AA15*$C$4</f>
        <v>27018</v>
      </c>
      <c r="Y4" s="251">
        <f>'Доходы франчайзи'!AB15*$C$4</f>
        <v>25162.260000000002</v>
      </c>
      <c r="Z4" s="251">
        <f>'Доходы франчайзи'!AC15*$C$4</f>
        <v>26486</v>
      </c>
      <c r="AA4" s="251">
        <f>'Доходы франчайзи'!AD15*$C$4</f>
        <v>24124</v>
      </c>
      <c r="AB4" s="252">
        <f>'Доходы франчайзи'!AE15*$C$4</f>
        <v>32500.58</v>
      </c>
      <c r="AC4" s="241">
        <f>SUM(Q4:AB4)</f>
        <v>305216.12000000005</v>
      </c>
      <c r="AD4" s="250">
        <f>'Доходы франчайзи'!AF15*$C$4</f>
        <v>19504.8</v>
      </c>
      <c r="AE4" s="251">
        <f>'Доходы франчайзи'!AG15*$C$4</f>
        <v>23012.799999999999</v>
      </c>
      <c r="AF4" s="251">
        <f>'Доходы франчайзи'!AH15*$C$4</f>
        <v>26600.600000000002</v>
      </c>
      <c r="AG4" s="251">
        <f>'Доходы франчайзи'!AI15*$C$4</f>
        <v>25485.600000000002</v>
      </c>
      <c r="AH4" s="251">
        <f>'Доходы франчайзи'!AJ15*$C$4</f>
        <v>24492.3</v>
      </c>
      <c r="AI4" s="251">
        <f>'Доходы франчайзи'!AK15*$C$4</f>
        <v>24810</v>
      </c>
      <c r="AJ4" s="251">
        <f>'Доходы франчайзи'!AL15*$C$4</f>
        <v>26019.18</v>
      </c>
      <c r="AK4" s="251">
        <f>'Доходы франчайзи'!AM15*$C$4</f>
        <v>27018</v>
      </c>
      <c r="AL4" s="251">
        <f>'Доходы франчайзи'!AN15*$C$4</f>
        <v>25162.260000000002</v>
      </c>
      <c r="AM4" s="251">
        <f>'Доходы франчайзи'!AO15*$C$4</f>
        <v>26486</v>
      </c>
      <c r="AN4" s="251">
        <f>'Доходы франчайзи'!AP15*$C$4</f>
        <v>24124</v>
      </c>
      <c r="AO4" s="252">
        <f>'Доходы франчайзи'!AQ15*$C$4</f>
        <v>32500.58</v>
      </c>
      <c r="AP4" s="241">
        <f>SUM(AD4:AO4)</f>
        <v>305216.12000000005</v>
      </c>
      <c r="AQ4" s="250">
        <f>'Доходы франчайзи'!AR15*$C$4</f>
        <v>19504.8</v>
      </c>
      <c r="AR4" s="251">
        <f>'Доходы франчайзи'!AS15*$C$4</f>
        <v>23012.799999999999</v>
      </c>
      <c r="AS4" s="251">
        <f>'Доходы франчайзи'!AT15*$C$4</f>
        <v>26600.600000000002</v>
      </c>
      <c r="AT4" s="251">
        <f>'Доходы франчайзи'!AU15*$C$4</f>
        <v>25485.600000000002</v>
      </c>
      <c r="AU4" s="251">
        <f>'Доходы франчайзи'!AV15*$C$4</f>
        <v>24492.3</v>
      </c>
      <c r="AV4" s="251">
        <f>'Доходы франчайзи'!AW15*$C$4</f>
        <v>24810</v>
      </c>
      <c r="AW4" s="251">
        <f>'Доходы франчайзи'!AX15*$C$4</f>
        <v>26019.18</v>
      </c>
      <c r="AX4" s="251">
        <f>'Доходы франчайзи'!AY15*$C$4</f>
        <v>27018</v>
      </c>
      <c r="AY4" s="251">
        <f>'Доходы франчайзи'!AZ15*$C$4</f>
        <v>25162.260000000002</v>
      </c>
      <c r="AZ4" s="251">
        <f>'Доходы франчайзи'!BA15*$C$4</f>
        <v>26486</v>
      </c>
      <c r="BA4" s="251">
        <f>'Доходы франчайзи'!BB15*$C$4</f>
        <v>24124</v>
      </c>
      <c r="BB4" s="252">
        <f>'Доходы франчайзи'!BC15*$C$4</f>
        <v>32500.58</v>
      </c>
      <c r="BC4" s="318">
        <f>SUM(AQ4:BB4)</f>
        <v>305216.12000000005</v>
      </c>
    </row>
    <row r="5" spans="2:55">
      <c r="B5" s="202" t="s">
        <v>184</v>
      </c>
      <c r="C5" s="237">
        <v>0.01</v>
      </c>
      <c r="D5" s="239">
        <f>'Доходы франчайзи'!H15*$C$5</f>
        <v>9752.4</v>
      </c>
      <c r="E5" s="203">
        <f>'Доходы франчайзи'!I15*$C$5</f>
        <v>11506.4</v>
      </c>
      <c r="F5" s="203">
        <f>'Доходы франчайзи'!J15*$C$5</f>
        <v>13300.300000000001</v>
      </c>
      <c r="G5" s="203">
        <f>'Доходы франчайзи'!K15*$C$5</f>
        <v>12742.800000000001</v>
      </c>
      <c r="H5" s="203">
        <f>'Доходы франчайзи'!L15*$C$5</f>
        <v>12246.15</v>
      </c>
      <c r="I5" s="203">
        <f>'Доходы франчайзи'!M15*$C$5</f>
        <v>12405</v>
      </c>
      <c r="J5" s="203">
        <f>'Доходы франчайзи'!N15*$C$5</f>
        <v>13009.59</v>
      </c>
      <c r="K5" s="203">
        <f>'Доходы франчайзи'!O15*$C$5</f>
        <v>13509</v>
      </c>
      <c r="L5" s="203">
        <f>'Доходы франчайзи'!P15*$C$5</f>
        <v>12581.130000000001</v>
      </c>
      <c r="M5" s="203">
        <f>'Доходы франчайзи'!Q15*$C$5</f>
        <v>13243</v>
      </c>
      <c r="N5" s="203">
        <f>'Доходы франчайзи'!R15*$C$5</f>
        <v>12062</v>
      </c>
      <c r="O5" s="240">
        <f>'Доходы франчайзи'!S15*$C$5</f>
        <v>16250.29</v>
      </c>
      <c r="P5" s="241">
        <f>SUM(D5:O5)</f>
        <v>152608.06000000003</v>
      </c>
      <c r="Q5" s="239">
        <f>'Доходы франчайзи'!T15*$C$5</f>
        <v>9752.4</v>
      </c>
      <c r="R5" s="203">
        <f>'Доходы франчайзи'!U15*$C$5</f>
        <v>11506.4</v>
      </c>
      <c r="S5" s="203">
        <f>'Доходы франчайзи'!V15*$C$5</f>
        <v>13300.300000000001</v>
      </c>
      <c r="T5" s="203">
        <f>'Доходы франчайзи'!W15*$C$5</f>
        <v>12742.800000000001</v>
      </c>
      <c r="U5" s="203">
        <f>'Доходы франчайзи'!X15*$C$5</f>
        <v>12246.15</v>
      </c>
      <c r="V5" s="203">
        <f>'Доходы франчайзи'!Y15*$C$5</f>
        <v>12405</v>
      </c>
      <c r="W5" s="203">
        <f>'Доходы франчайзи'!Z15*$C$5</f>
        <v>13009.59</v>
      </c>
      <c r="X5" s="203">
        <f>'Доходы франчайзи'!AA15*$C$5</f>
        <v>13509</v>
      </c>
      <c r="Y5" s="203">
        <f>'Доходы франчайзи'!AB15*$C$5</f>
        <v>12581.130000000001</v>
      </c>
      <c r="Z5" s="203">
        <f>'Доходы франчайзи'!AC15*$C$5</f>
        <v>13243</v>
      </c>
      <c r="AA5" s="203">
        <f>'Доходы франчайзи'!AD15*$C$5</f>
        <v>12062</v>
      </c>
      <c r="AB5" s="240">
        <f>'Доходы франчайзи'!AE15*$C$5</f>
        <v>16250.29</v>
      </c>
      <c r="AC5" s="241">
        <f>SUM(Q5:AB5)</f>
        <v>152608.06000000003</v>
      </c>
      <c r="AD5" s="239">
        <f>'Доходы франчайзи'!AF15*$C$5</f>
        <v>9752.4</v>
      </c>
      <c r="AE5" s="203">
        <f>'Доходы франчайзи'!AG15*$C$5</f>
        <v>11506.4</v>
      </c>
      <c r="AF5" s="203">
        <f>'Доходы франчайзи'!AH15*$C$5</f>
        <v>13300.300000000001</v>
      </c>
      <c r="AG5" s="203">
        <f>'Доходы франчайзи'!AI15*$C$5</f>
        <v>12742.800000000001</v>
      </c>
      <c r="AH5" s="203">
        <f>'Доходы франчайзи'!AJ15*$C$5</f>
        <v>12246.15</v>
      </c>
      <c r="AI5" s="203">
        <f>'Доходы франчайзи'!AK15*$C$5</f>
        <v>12405</v>
      </c>
      <c r="AJ5" s="203">
        <f>'Доходы франчайзи'!AL15*$C$5</f>
        <v>13009.59</v>
      </c>
      <c r="AK5" s="203">
        <f>'Доходы франчайзи'!AM15*$C$5</f>
        <v>13509</v>
      </c>
      <c r="AL5" s="203">
        <f>'Доходы франчайзи'!AN15*$C$5</f>
        <v>12581.130000000001</v>
      </c>
      <c r="AM5" s="203">
        <f>'Доходы франчайзи'!AO15*$C$5</f>
        <v>13243</v>
      </c>
      <c r="AN5" s="203">
        <f>'Доходы франчайзи'!AP15*$C$5</f>
        <v>12062</v>
      </c>
      <c r="AO5" s="240">
        <f>'Доходы франчайзи'!AQ15*$C$5</f>
        <v>16250.29</v>
      </c>
      <c r="AP5" s="241">
        <f>SUM(AD5:AO5)</f>
        <v>152608.06000000003</v>
      </c>
      <c r="AQ5" s="239">
        <f>'Доходы франчайзи'!AR15*$C$5</f>
        <v>9752.4</v>
      </c>
      <c r="AR5" s="203">
        <f>'Доходы франчайзи'!AS15*$C$5</f>
        <v>11506.4</v>
      </c>
      <c r="AS5" s="203">
        <f>'Доходы франчайзи'!AT15*$C$5</f>
        <v>13300.300000000001</v>
      </c>
      <c r="AT5" s="203">
        <f>'Доходы франчайзи'!AU15*$C$5</f>
        <v>12742.800000000001</v>
      </c>
      <c r="AU5" s="203">
        <f>'Доходы франчайзи'!AV15*$C$5</f>
        <v>12246.15</v>
      </c>
      <c r="AV5" s="203">
        <f>'Доходы франчайзи'!AW15*$C$5</f>
        <v>12405</v>
      </c>
      <c r="AW5" s="203">
        <f>'Доходы франчайзи'!AX15*$C$5</f>
        <v>13009.59</v>
      </c>
      <c r="AX5" s="203">
        <f>'Доходы франчайзи'!AY15*$C$5</f>
        <v>13509</v>
      </c>
      <c r="AY5" s="203">
        <f>'Доходы франчайзи'!AZ15*$C$5</f>
        <v>12581.130000000001</v>
      </c>
      <c r="AZ5" s="203">
        <f>'Доходы франчайзи'!BA15*$C$5</f>
        <v>13243</v>
      </c>
      <c r="BA5" s="203">
        <f>'Доходы франчайзи'!BB15*$C$5</f>
        <v>12062</v>
      </c>
      <c r="BB5" s="240">
        <f>'Доходы франчайзи'!BC15*$C$5</f>
        <v>16250.29</v>
      </c>
      <c r="BC5" s="318">
        <f>SUM(AQ5:BB5)</f>
        <v>152608.06000000003</v>
      </c>
    </row>
    <row r="6" spans="2:55">
      <c r="B6" s="202" t="s">
        <v>179</v>
      </c>
      <c r="C6" s="237">
        <f>1%</f>
        <v>0.01</v>
      </c>
      <c r="D6" s="239">
        <f>'Доходы франчайзи'!H15*$C$6</f>
        <v>9752.4</v>
      </c>
      <c r="E6" s="203">
        <f>'Доходы франчайзи'!I15*$C$6</f>
        <v>11506.4</v>
      </c>
      <c r="F6" s="203">
        <f>'Доходы франчайзи'!J15*$C$6</f>
        <v>13300.300000000001</v>
      </c>
      <c r="G6" s="203">
        <f>'Доходы франчайзи'!K15*$C$6</f>
        <v>12742.800000000001</v>
      </c>
      <c r="H6" s="203">
        <f>'Доходы франчайзи'!L15*$C$6</f>
        <v>12246.15</v>
      </c>
      <c r="I6" s="203">
        <f>'Доходы франчайзи'!M15*$C$6</f>
        <v>12405</v>
      </c>
      <c r="J6" s="203">
        <f>'Доходы франчайзи'!N15*$C$6</f>
        <v>13009.59</v>
      </c>
      <c r="K6" s="203">
        <f>'Доходы франчайзи'!O15*$C$6</f>
        <v>13509</v>
      </c>
      <c r="L6" s="203">
        <f>'Доходы франчайзи'!P15*$C$6</f>
        <v>12581.130000000001</v>
      </c>
      <c r="M6" s="203">
        <f>'Доходы франчайзи'!Q15*$C$6</f>
        <v>13243</v>
      </c>
      <c r="N6" s="203">
        <f>'Доходы франчайзи'!R15*$C$6</f>
        <v>12062</v>
      </c>
      <c r="O6" s="240">
        <f>'Доходы франчайзи'!S15*$C$6</f>
        <v>16250.29</v>
      </c>
      <c r="P6" s="241">
        <f t="shared" ref="P6" si="0">SUM(D6:O6)</f>
        <v>152608.06000000003</v>
      </c>
      <c r="Q6" s="239">
        <f>'Доходы франчайзи'!T15*$C$6</f>
        <v>9752.4</v>
      </c>
      <c r="R6" s="203">
        <f>'Доходы франчайзи'!U15*$C$6</f>
        <v>11506.4</v>
      </c>
      <c r="S6" s="203">
        <f>'Доходы франчайзи'!V15*$C$6</f>
        <v>13300.300000000001</v>
      </c>
      <c r="T6" s="203">
        <f>'Доходы франчайзи'!W15*$C$6</f>
        <v>12742.800000000001</v>
      </c>
      <c r="U6" s="203">
        <f>'Доходы франчайзи'!X15*$C$6</f>
        <v>12246.15</v>
      </c>
      <c r="V6" s="203">
        <f>'Доходы франчайзи'!Y15*$C$6</f>
        <v>12405</v>
      </c>
      <c r="W6" s="203">
        <f>'Доходы франчайзи'!Z15*$C$6</f>
        <v>13009.59</v>
      </c>
      <c r="X6" s="203">
        <f>'Доходы франчайзи'!AA15*$C$6</f>
        <v>13509</v>
      </c>
      <c r="Y6" s="203">
        <f>'Доходы франчайзи'!AB15*$C$6</f>
        <v>12581.130000000001</v>
      </c>
      <c r="Z6" s="203">
        <f>'Доходы франчайзи'!AC15*$C$6</f>
        <v>13243</v>
      </c>
      <c r="AA6" s="203">
        <f>'Доходы франчайзи'!AD15*$C$6</f>
        <v>12062</v>
      </c>
      <c r="AB6" s="240">
        <f>'Доходы франчайзи'!AE15*$C$6</f>
        <v>16250.29</v>
      </c>
      <c r="AC6" s="241">
        <f t="shared" ref="AC6" si="1">SUM(Q6:AB6)</f>
        <v>152608.06000000003</v>
      </c>
      <c r="AD6" s="239">
        <f>'Доходы франчайзи'!AF15*$C$6</f>
        <v>9752.4</v>
      </c>
      <c r="AE6" s="203">
        <f>'Доходы франчайзи'!AG15*$C$6</f>
        <v>11506.4</v>
      </c>
      <c r="AF6" s="203">
        <f>'Доходы франчайзи'!AH15*$C$6</f>
        <v>13300.300000000001</v>
      </c>
      <c r="AG6" s="203">
        <f>'Доходы франчайзи'!AI15*$C$6</f>
        <v>12742.800000000001</v>
      </c>
      <c r="AH6" s="203">
        <f>'Доходы франчайзи'!AJ15*$C$6</f>
        <v>12246.15</v>
      </c>
      <c r="AI6" s="203">
        <f>'Доходы франчайзи'!AK15*$C$6</f>
        <v>12405</v>
      </c>
      <c r="AJ6" s="203">
        <f>'Доходы франчайзи'!AL15*$C$6</f>
        <v>13009.59</v>
      </c>
      <c r="AK6" s="203">
        <f>'Доходы франчайзи'!AM15*$C$6</f>
        <v>13509</v>
      </c>
      <c r="AL6" s="203">
        <f>'Доходы франчайзи'!AN15*$C$6</f>
        <v>12581.130000000001</v>
      </c>
      <c r="AM6" s="203">
        <f>'Доходы франчайзи'!AO15*$C$6</f>
        <v>13243</v>
      </c>
      <c r="AN6" s="203">
        <f>'Доходы франчайзи'!AP15*$C$6</f>
        <v>12062</v>
      </c>
      <c r="AO6" s="240">
        <f>'Доходы франчайзи'!AQ15*$C$6</f>
        <v>16250.29</v>
      </c>
      <c r="AP6" s="241">
        <f t="shared" ref="AP6" si="2">SUM(AD6:AO6)</f>
        <v>152608.06000000003</v>
      </c>
      <c r="AQ6" s="239">
        <f>'Доходы франчайзи'!AR15*$C$6</f>
        <v>9752.4</v>
      </c>
      <c r="AR6" s="203">
        <f>'Доходы франчайзи'!AS15*$C$6</f>
        <v>11506.4</v>
      </c>
      <c r="AS6" s="203">
        <f>'Доходы франчайзи'!AT15*$C$6</f>
        <v>13300.300000000001</v>
      </c>
      <c r="AT6" s="203">
        <f>'Доходы франчайзи'!AU15*$C$6</f>
        <v>12742.800000000001</v>
      </c>
      <c r="AU6" s="203">
        <f>'Доходы франчайзи'!AV15*$C$6</f>
        <v>12246.15</v>
      </c>
      <c r="AV6" s="203">
        <f>'Доходы франчайзи'!AW15*$C$6</f>
        <v>12405</v>
      </c>
      <c r="AW6" s="203">
        <f>'Доходы франчайзи'!AX15*$C$6</f>
        <v>13009.59</v>
      </c>
      <c r="AX6" s="203">
        <f>'Доходы франчайзи'!AY15*$C$6</f>
        <v>13509</v>
      </c>
      <c r="AY6" s="203">
        <f>'Доходы франчайзи'!AZ15*$C$6</f>
        <v>12581.130000000001</v>
      </c>
      <c r="AZ6" s="203">
        <f>'Доходы франчайзи'!BA15*$C$6</f>
        <v>13243</v>
      </c>
      <c r="BA6" s="203">
        <f>'Доходы франчайзи'!BB15*$C$6</f>
        <v>12062</v>
      </c>
      <c r="BB6" s="240">
        <f>'Доходы франчайзи'!BC15*$C$6</f>
        <v>16250.29</v>
      </c>
      <c r="BC6" s="318">
        <f t="shared" ref="BC6" si="3">SUM(AQ6:BB6)</f>
        <v>152608.06000000003</v>
      </c>
    </row>
    <row r="7" spans="2:55" ht="12.75" customHeight="1">
      <c r="B7" s="202" t="s">
        <v>195</v>
      </c>
      <c r="C7" s="245">
        <v>21</v>
      </c>
      <c r="D7" s="239">
        <f>500*$C$7</f>
        <v>10500</v>
      </c>
      <c r="E7" s="203">
        <f>500*$C$7</f>
        <v>10500</v>
      </c>
      <c r="F7" s="203">
        <f t="shared" ref="F7:N7" si="4">500*$C$7</f>
        <v>10500</v>
      </c>
      <c r="G7" s="203">
        <f t="shared" si="4"/>
        <v>10500</v>
      </c>
      <c r="H7" s="203">
        <f t="shared" si="4"/>
        <v>10500</v>
      </c>
      <c r="I7" s="203">
        <f t="shared" si="4"/>
        <v>10500</v>
      </c>
      <c r="J7" s="203">
        <f t="shared" si="4"/>
        <v>10500</v>
      </c>
      <c r="K7" s="203">
        <f t="shared" si="4"/>
        <v>10500</v>
      </c>
      <c r="L7" s="203">
        <f t="shared" si="4"/>
        <v>10500</v>
      </c>
      <c r="M7" s="203">
        <f t="shared" si="4"/>
        <v>10500</v>
      </c>
      <c r="N7" s="203">
        <f t="shared" si="4"/>
        <v>10500</v>
      </c>
      <c r="O7" s="240">
        <f>500*$C$7</f>
        <v>10500</v>
      </c>
      <c r="P7" s="241">
        <f>SUM(D7:O7)</f>
        <v>126000</v>
      </c>
      <c r="Q7" s="239">
        <f>500*$C$7</f>
        <v>10500</v>
      </c>
      <c r="R7" s="203">
        <f>500*$C$7</f>
        <v>10500</v>
      </c>
      <c r="S7" s="203">
        <f t="shared" ref="S7:AA7" si="5">500*$C$7</f>
        <v>10500</v>
      </c>
      <c r="T7" s="203">
        <f t="shared" si="5"/>
        <v>10500</v>
      </c>
      <c r="U7" s="203">
        <f t="shared" si="5"/>
        <v>10500</v>
      </c>
      <c r="V7" s="203">
        <f t="shared" si="5"/>
        <v>10500</v>
      </c>
      <c r="W7" s="203">
        <f t="shared" si="5"/>
        <v>10500</v>
      </c>
      <c r="X7" s="203">
        <f t="shared" si="5"/>
        <v>10500</v>
      </c>
      <c r="Y7" s="203">
        <f t="shared" si="5"/>
        <v>10500</v>
      </c>
      <c r="Z7" s="203">
        <f t="shared" si="5"/>
        <v>10500</v>
      </c>
      <c r="AA7" s="203">
        <f t="shared" si="5"/>
        <v>10500</v>
      </c>
      <c r="AB7" s="240">
        <f>500*$C$7</f>
        <v>10500</v>
      </c>
      <c r="AC7" s="241">
        <f>SUM(Q7:AB7)</f>
        <v>126000</v>
      </c>
      <c r="AD7" s="239">
        <f>500*$C$7</f>
        <v>10500</v>
      </c>
      <c r="AE7" s="203">
        <f>500*$C$7</f>
        <v>10500</v>
      </c>
      <c r="AF7" s="203">
        <f t="shared" ref="AF7:AN7" si="6">500*$C$7</f>
        <v>10500</v>
      </c>
      <c r="AG7" s="203">
        <f t="shared" si="6"/>
        <v>10500</v>
      </c>
      <c r="AH7" s="203">
        <f t="shared" si="6"/>
        <v>10500</v>
      </c>
      <c r="AI7" s="203">
        <f t="shared" si="6"/>
        <v>10500</v>
      </c>
      <c r="AJ7" s="203">
        <f t="shared" si="6"/>
        <v>10500</v>
      </c>
      <c r="AK7" s="203">
        <f t="shared" si="6"/>
        <v>10500</v>
      </c>
      <c r="AL7" s="203">
        <f t="shared" si="6"/>
        <v>10500</v>
      </c>
      <c r="AM7" s="203">
        <f t="shared" si="6"/>
        <v>10500</v>
      </c>
      <c r="AN7" s="203">
        <f t="shared" si="6"/>
        <v>10500</v>
      </c>
      <c r="AO7" s="240">
        <f>500*$C$7</f>
        <v>10500</v>
      </c>
      <c r="AP7" s="241">
        <f>SUM(AD7:AO7)</f>
        <v>126000</v>
      </c>
      <c r="AQ7" s="239">
        <f>500*$C$7</f>
        <v>10500</v>
      </c>
      <c r="AR7" s="203">
        <f>500*$C$7</f>
        <v>10500</v>
      </c>
      <c r="AS7" s="203">
        <f t="shared" ref="AS7:BA7" si="7">500*$C$7</f>
        <v>10500</v>
      </c>
      <c r="AT7" s="203">
        <f t="shared" si="7"/>
        <v>10500</v>
      </c>
      <c r="AU7" s="203">
        <f t="shared" si="7"/>
        <v>10500</v>
      </c>
      <c r="AV7" s="203">
        <f t="shared" si="7"/>
        <v>10500</v>
      </c>
      <c r="AW7" s="203">
        <f t="shared" si="7"/>
        <v>10500</v>
      </c>
      <c r="AX7" s="203">
        <f t="shared" si="7"/>
        <v>10500</v>
      </c>
      <c r="AY7" s="203">
        <f t="shared" si="7"/>
        <v>10500</v>
      </c>
      <c r="AZ7" s="203">
        <f t="shared" si="7"/>
        <v>10500</v>
      </c>
      <c r="BA7" s="203">
        <f t="shared" si="7"/>
        <v>10500</v>
      </c>
      <c r="BB7" s="240">
        <f>500*$C$7</f>
        <v>10500</v>
      </c>
      <c r="BC7" s="318">
        <f>SUM(AQ7:BB7)</f>
        <v>126000</v>
      </c>
    </row>
    <row r="8" spans="2:55">
      <c r="B8" s="202" t="s">
        <v>177</v>
      </c>
      <c r="C8" s="245">
        <v>10000</v>
      </c>
      <c r="D8" s="239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40"/>
      <c r="P8" s="241">
        <f>SUM(D8:O8)</f>
        <v>0</v>
      </c>
      <c r="Q8" s="239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40"/>
      <c r="AC8" s="241">
        <f>SUM(Q8:AB8)</f>
        <v>0</v>
      </c>
      <c r="AD8" s="239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40"/>
      <c r="AP8" s="241">
        <f>SUM(AD8:AO8)</f>
        <v>0</v>
      </c>
      <c r="AQ8" s="239">
        <f>$C$8</f>
        <v>10000</v>
      </c>
      <c r="AR8" s="203">
        <f>$C$8</f>
        <v>10000</v>
      </c>
      <c r="AS8" s="203">
        <f t="shared" ref="AS8:BB8" si="8">$C$8</f>
        <v>10000</v>
      </c>
      <c r="AT8" s="203">
        <f t="shared" si="8"/>
        <v>10000</v>
      </c>
      <c r="AU8" s="203">
        <f t="shared" si="8"/>
        <v>10000</v>
      </c>
      <c r="AV8" s="203">
        <f t="shared" si="8"/>
        <v>10000</v>
      </c>
      <c r="AW8" s="203">
        <f t="shared" si="8"/>
        <v>10000</v>
      </c>
      <c r="AX8" s="203">
        <f t="shared" si="8"/>
        <v>10000</v>
      </c>
      <c r="AY8" s="203">
        <f t="shared" si="8"/>
        <v>10000</v>
      </c>
      <c r="AZ8" s="203">
        <f t="shared" si="8"/>
        <v>10000</v>
      </c>
      <c r="BA8" s="203">
        <f t="shared" si="8"/>
        <v>10000</v>
      </c>
      <c r="BB8" s="240">
        <f t="shared" si="8"/>
        <v>10000</v>
      </c>
      <c r="BC8" s="318">
        <f>SUM(AQ8:BB8)</f>
        <v>120000</v>
      </c>
    </row>
    <row r="9" spans="2:55" ht="13.5" thickBot="1">
      <c r="B9" s="202"/>
      <c r="C9" s="237"/>
      <c r="D9" s="216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8"/>
      <c r="P9" s="241">
        <f t="shared" ref="P9" si="9">SUM(D9:O9)</f>
        <v>0</v>
      </c>
      <c r="Q9" s="216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8"/>
      <c r="AC9" s="241">
        <f t="shared" ref="AC9" si="10">SUM(Q9:AB9)</f>
        <v>0</v>
      </c>
      <c r="AD9" s="216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8"/>
      <c r="AP9" s="241">
        <f t="shared" ref="AP9" si="11">SUM(AD9:AO9)</f>
        <v>0</v>
      </c>
      <c r="AQ9" s="216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8"/>
      <c r="BC9" s="318">
        <f t="shared" ref="BC9" si="12">SUM(AQ9:BB9)</f>
        <v>0</v>
      </c>
    </row>
    <row r="10" spans="2:55" ht="13.5" thickBot="1">
      <c r="B10" s="205" t="s">
        <v>9</v>
      </c>
      <c r="C10" s="238"/>
      <c r="D10" s="242">
        <f>SUM(D4:D9)</f>
        <v>49509.599999999999</v>
      </c>
      <c r="E10" s="243">
        <f t="shared" ref="E10:O10" si="13">SUM(E4:E9)</f>
        <v>56525.599999999999</v>
      </c>
      <c r="F10" s="243">
        <f t="shared" si="13"/>
        <v>63701.200000000004</v>
      </c>
      <c r="G10" s="243">
        <f t="shared" si="13"/>
        <v>61471.200000000004</v>
      </c>
      <c r="H10" s="243">
        <f t="shared" si="13"/>
        <v>59484.6</v>
      </c>
      <c r="I10" s="243">
        <f t="shared" si="13"/>
        <v>60120</v>
      </c>
      <c r="J10" s="243">
        <f t="shared" si="13"/>
        <v>62538.36</v>
      </c>
      <c r="K10" s="243">
        <f t="shared" si="13"/>
        <v>64536</v>
      </c>
      <c r="L10" s="243">
        <f t="shared" si="13"/>
        <v>60824.520000000004</v>
      </c>
      <c r="M10" s="243">
        <f t="shared" si="13"/>
        <v>63472</v>
      </c>
      <c r="N10" s="243">
        <f t="shared" si="13"/>
        <v>58748</v>
      </c>
      <c r="O10" s="244">
        <f t="shared" si="13"/>
        <v>75501.16</v>
      </c>
      <c r="P10" s="317">
        <f>SUM(D10:O10)</f>
        <v>736432.24</v>
      </c>
      <c r="Q10" s="242">
        <f t="shared" ref="Q10:AB10" si="14">SUM(Q4:Q9)</f>
        <v>49509.599999999999</v>
      </c>
      <c r="R10" s="243">
        <f t="shared" si="14"/>
        <v>56525.599999999999</v>
      </c>
      <c r="S10" s="243">
        <f t="shared" si="14"/>
        <v>63701.200000000004</v>
      </c>
      <c r="T10" s="243">
        <f t="shared" si="14"/>
        <v>61471.200000000004</v>
      </c>
      <c r="U10" s="243">
        <f t="shared" si="14"/>
        <v>59484.6</v>
      </c>
      <c r="V10" s="243">
        <f t="shared" si="14"/>
        <v>60120</v>
      </c>
      <c r="W10" s="243">
        <f t="shared" si="14"/>
        <v>62538.36</v>
      </c>
      <c r="X10" s="243">
        <f t="shared" si="14"/>
        <v>64536</v>
      </c>
      <c r="Y10" s="243">
        <f>SUM(Y4:Y9)</f>
        <v>60824.520000000004</v>
      </c>
      <c r="Z10" s="243">
        <f>SUM(Z4:Z9)</f>
        <v>63472</v>
      </c>
      <c r="AA10" s="243">
        <f t="shared" si="14"/>
        <v>58748</v>
      </c>
      <c r="AB10" s="244">
        <f t="shared" si="14"/>
        <v>75501.16</v>
      </c>
      <c r="AC10" s="317">
        <f>SUM(Q10:AB10)</f>
        <v>736432.24</v>
      </c>
      <c r="AD10" s="247">
        <f t="shared" ref="AD10:AO10" si="15">SUM(AD4:AD9)</f>
        <v>49509.599999999999</v>
      </c>
      <c r="AE10" s="248">
        <f t="shared" si="15"/>
        <v>56525.599999999999</v>
      </c>
      <c r="AF10" s="248">
        <f t="shared" si="15"/>
        <v>63701.200000000004</v>
      </c>
      <c r="AG10" s="248">
        <f t="shared" si="15"/>
        <v>61471.200000000004</v>
      </c>
      <c r="AH10" s="248">
        <f t="shared" si="15"/>
        <v>59484.6</v>
      </c>
      <c r="AI10" s="248">
        <f t="shared" si="15"/>
        <v>60120</v>
      </c>
      <c r="AJ10" s="248">
        <f t="shared" si="15"/>
        <v>62538.36</v>
      </c>
      <c r="AK10" s="248">
        <f t="shared" si="15"/>
        <v>64536</v>
      </c>
      <c r="AL10" s="248">
        <f t="shared" si="15"/>
        <v>60824.520000000004</v>
      </c>
      <c r="AM10" s="248">
        <f t="shared" si="15"/>
        <v>63472</v>
      </c>
      <c r="AN10" s="248">
        <f t="shared" si="15"/>
        <v>58748</v>
      </c>
      <c r="AO10" s="249">
        <f t="shared" si="15"/>
        <v>75501.16</v>
      </c>
      <c r="AP10" s="317">
        <f>SUM(AD10:AO10)</f>
        <v>736432.24</v>
      </c>
      <c r="AQ10" s="247">
        <f t="shared" ref="AQ10:BB10" si="16">SUM(AQ4:AQ9)</f>
        <v>59509.599999999999</v>
      </c>
      <c r="AR10" s="248">
        <f t="shared" si="16"/>
        <v>66525.600000000006</v>
      </c>
      <c r="AS10" s="248">
        <f t="shared" si="16"/>
        <v>73701.200000000012</v>
      </c>
      <c r="AT10" s="248">
        <f t="shared" si="16"/>
        <v>71471.200000000012</v>
      </c>
      <c r="AU10" s="248">
        <f t="shared" si="16"/>
        <v>69484.600000000006</v>
      </c>
      <c r="AV10" s="248">
        <f t="shared" si="16"/>
        <v>70120</v>
      </c>
      <c r="AW10" s="248">
        <f t="shared" si="16"/>
        <v>72538.36</v>
      </c>
      <c r="AX10" s="248">
        <f t="shared" si="16"/>
        <v>74536</v>
      </c>
      <c r="AY10" s="248">
        <f t="shared" si="16"/>
        <v>70824.52</v>
      </c>
      <c r="AZ10" s="248">
        <f t="shared" si="16"/>
        <v>73472</v>
      </c>
      <c r="BA10" s="248">
        <f t="shared" si="16"/>
        <v>68748</v>
      </c>
      <c r="BB10" s="249">
        <f t="shared" si="16"/>
        <v>85501.16</v>
      </c>
      <c r="BC10" s="209">
        <f>SUM(AQ10:BB10)</f>
        <v>856432.24000000011</v>
      </c>
    </row>
    <row r="12" spans="2:55">
      <c r="B12" s="161"/>
      <c r="C12" s="161"/>
      <c r="BC12" s="211"/>
    </row>
    <row r="13" spans="2:55">
      <c r="P13" s="211"/>
    </row>
    <row r="14" spans="2:55">
      <c r="P14" s="211"/>
    </row>
    <row r="15" spans="2:55">
      <c r="P15" s="211"/>
    </row>
  </sheetData>
  <mergeCells count="13">
    <mergeCell ref="D1:O1"/>
    <mergeCell ref="Q1:AB1"/>
    <mergeCell ref="AD1:AO1"/>
    <mergeCell ref="AQ1:BB1"/>
    <mergeCell ref="BC2:BC3"/>
    <mergeCell ref="AD2:AO2"/>
    <mergeCell ref="AP2:AP3"/>
    <mergeCell ref="D2:O2"/>
    <mergeCell ref="B2:B3"/>
    <mergeCell ref="P2:P3"/>
    <mergeCell ref="Q2:AB2"/>
    <mergeCell ref="AC2:AC3"/>
    <mergeCell ref="AQ2:BB2"/>
  </mergeCells>
  <pageMargins left="0.7" right="0.7" top="0.75" bottom="0.75" header="0.3" footer="0.3"/>
  <ignoredErrors>
    <ignoredError sqref="P7 P9:P10 AC7 AC10 AP7:AP10" formula="1"/>
    <ignoredError sqref="P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B17"/>
  <sheetViews>
    <sheetView workbookViewId="0">
      <pane xSplit="2" ySplit="2" topLeftCell="C3" activePane="bottomRight" state="frozen"/>
      <selection pane="topRight" activeCell="C1" sqref="C1"/>
      <selection pane="bottomLeft" activeCell="A5" sqref="A5"/>
      <selection pane="bottomRight" activeCell="C12" sqref="C12"/>
    </sheetView>
  </sheetViews>
  <sheetFormatPr defaultRowHeight="12.75"/>
  <cols>
    <col min="1" max="1" width="2.5703125" customWidth="1"/>
    <col min="2" max="2" width="46.5703125" bestFit="1" customWidth="1"/>
    <col min="3" max="11" width="10" bestFit="1" customWidth="1"/>
    <col min="12" max="14" width="11" bestFit="1" customWidth="1"/>
    <col min="15" max="15" width="10.7109375" bestFit="1" customWidth="1"/>
    <col min="16" max="24" width="10" bestFit="1" customWidth="1"/>
    <col min="25" max="27" width="11" bestFit="1" customWidth="1"/>
    <col min="28" max="28" width="10.7109375" bestFit="1" customWidth="1"/>
    <col min="29" max="37" width="10" bestFit="1" customWidth="1"/>
    <col min="38" max="40" width="11" bestFit="1" customWidth="1"/>
    <col min="41" max="41" width="10.7109375" bestFit="1" customWidth="1"/>
    <col min="42" max="50" width="10" bestFit="1" customWidth="1"/>
    <col min="51" max="53" width="11" bestFit="1" customWidth="1"/>
    <col min="54" max="54" width="10.7109375" bestFit="1" customWidth="1"/>
  </cols>
  <sheetData>
    <row r="1" spans="2:54" s="5" customFormat="1">
      <c r="B1" s="455" t="s">
        <v>34</v>
      </c>
      <c r="C1" s="454" t="s">
        <v>64</v>
      </c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2"/>
      <c r="O1" s="432" t="s">
        <v>198</v>
      </c>
      <c r="P1" s="450" t="s">
        <v>65</v>
      </c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2"/>
      <c r="AB1" s="432" t="s">
        <v>199</v>
      </c>
      <c r="AC1" s="450" t="s">
        <v>66</v>
      </c>
      <c r="AD1" s="450"/>
      <c r="AE1" s="450"/>
      <c r="AF1" s="450"/>
      <c r="AG1" s="450"/>
      <c r="AH1" s="450"/>
      <c r="AI1" s="450"/>
      <c r="AJ1" s="450"/>
      <c r="AK1" s="450"/>
      <c r="AL1" s="450"/>
      <c r="AM1" s="450"/>
      <c r="AN1" s="452"/>
      <c r="AO1" s="432" t="s">
        <v>200</v>
      </c>
      <c r="AP1" s="450" t="s">
        <v>83</v>
      </c>
      <c r="AQ1" s="450"/>
      <c r="AR1" s="450"/>
      <c r="AS1" s="450"/>
      <c r="AT1" s="450"/>
      <c r="AU1" s="450"/>
      <c r="AV1" s="450"/>
      <c r="AW1" s="450"/>
      <c r="AX1" s="450"/>
      <c r="AY1" s="450"/>
      <c r="AZ1" s="450"/>
      <c r="BA1" s="452"/>
      <c r="BB1" s="432" t="s">
        <v>201</v>
      </c>
    </row>
    <row r="2" spans="2:54" s="5" customFormat="1" ht="13.5" thickBot="1">
      <c r="B2" s="456"/>
      <c r="C2" s="297" t="s">
        <v>164</v>
      </c>
      <c r="D2" s="235" t="s">
        <v>165</v>
      </c>
      <c r="E2" s="235" t="s">
        <v>166</v>
      </c>
      <c r="F2" s="235" t="s">
        <v>167</v>
      </c>
      <c r="G2" s="235" t="s">
        <v>168</v>
      </c>
      <c r="H2" s="235" t="s">
        <v>169</v>
      </c>
      <c r="I2" s="235" t="s">
        <v>170</v>
      </c>
      <c r="J2" s="235" t="s">
        <v>171</v>
      </c>
      <c r="K2" s="235" t="s">
        <v>172</v>
      </c>
      <c r="L2" s="235" t="s">
        <v>173</v>
      </c>
      <c r="M2" s="235" t="s">
        <v>174</v>
      </c>
      <c r="N2" s="235" t="s">
        <v>175</v>
      </c>
      <c r="O2" s="453"/>
      <c r="P2" s="235" t="s">
        <v>164</v>
      </c>
      <c r="Q2" s="235" t="s">
        <v>165</v>
      </c>
      <c r="R2" s="235" t="s">
        <v>166</v>
      </c>
      <c r="S2" s="235" t="s">
        <v>167</v>
      </c>
      <c r="T2" s="235" t="s">
        <v>168</v>
      </c>
      <c r="U2" s="235" t="s">
        <v>169</v>
      </c>
      <c r="V2" s="235" t="s">
        <v>170</v>
      </c>
      <c r="W2" s="235" t="s">
        <v>171</v>
      </c>
      <c r="X2" s="235" t="s">
        <v>172</v>
      </c>
      <c r="Y2" s="235" t="s">
        <v>173</v>
      </c>
      <c r="Z2" s="235" t="s">
        <v>174</v>
      </c>
      <c r="AA2" s="235" t="s">
        <v>175</v>
      </c>
      <c r="AB2" s="453"/>
      <c r="AC2" s="235" t="s">
        <v>164</v>
      </c>
      <c r="AD2" s="235" t="s">
        <v>165</v>
      </c>
      <c r="AE2" s="235" t="s">
        <v>166</v>
      </c>
      <c r="AF2" s="235" t="s">
        <v>167</v>
      </c>
      <c r="AG2" s="235" t="s">
        <v>168</v>
      </c>
      <c r="AH2" s="235" t="s">
        <v>169</v>
      </c>
      <c r="AI2" s="235" t="s">
        <v>170</v>
      </c>
      <c r="AJ2" s="235" t="s">
        <v>171</v>
      </c>
      <c r="AK2" s="235" t="s">
        <v>172</v>
      </c>
      <c r="AL2" s="235" t="s">
        <v>173</v>
      </c>
      <c r="AM2" s="235" t="s">
        <v>174</v>
      </c>
      <c r="AN2" s="235" t="s">
        <v>175</v>
      </c>
      <c r="AO2" s="453"/>
      <c r="AP2" s="235" t="s">
        <v>164</v>
      </c>
      <c r="AQ2" s="235" t="s">
        <v>165</v>
      </c>
      <c r="AR2" s="235" t="s">
        <v>166</v>
      </c>
      <c r="AS2" s="235" t="s">
        <v>167</v>
      </c>
      <c r="AT2" s="235" t="s">
        <v>168</v>
      </c>
      <c r="AU2" s="235" t="s">
        <v>169</v>
      </c>
      <c r="AV2" s="235" t="s">
        <v>170</v>
      </c>
      <c r="AW2" s="235" t="s">
        <v>171</v>
      </c>
      <c r="AX2" s="235" t="s">
        <v>172</v>
      </c>
      <c r="AY2" s="235" t="s">
        <v>173</v>
      </c>
      <c r="AZ2" s="235" t="s">
        <v>174</v>
      </c>
      <c r="BA2" s="235" t="s">
        <v>175</v>
      </c>
      <c r="BB2" s="453"/>
    </row>
    <row r="3" spans="2:54">
      <c r="B3" s="302" t="s">
        <v>35</v>
      </c>
      <c r="C3" s="298">
        <v>300</v>
      </c>
      <c r="D3" s="8">
        <v>300</v>
      </c>
      <c r="E3" s="8">
        <v>300</v>
      </c>
      <c r="F3" s="8">
        <v>300</v>
      </c>
      <c r="G3" s="8">
        <v>300</v>
      </c>
      <c r="H3" s="8">
        <v>300</v>
      </c>
      <c r="I3" s="8">
        <v>300</v>
      </c>
      <c r="J3" s="8">
        <v>300</v>
      </c>
      <c r="K3" s="8">
        <v>300</v>
      </c>
      <c r="L3" s="8">
        <v>300</v>
      </c>
      <c r="M3" s="8">
        <v>300</v>
      </c>
      <c r="N3" s="8">
        <v>300</v>
      </c>
      <c r="O3" s="319">
        <f>SUM(C3:N3)</f>
        <v>3600</v>
      </c>
      <c r="P3" s="298">
        <v>300</v>
      </c>
      <c r="Q3" s="8">
        <v>300</v>
      </c>
      <c r="R3" s="8">
        <v>300</v>
      </c>
      <c r="S3" s="8">
        <v>300</v>
      </c>
      <c r="T3" s="8">
        <v>300</v>
      </c>
      <c r="U3" s="8">
        <v>300</v>
      </c>
      <c r="V3" s="8">
        <v>300</v>
      </c>
      <c r="W3" s="8">
        <v>300</v>
      </c>
      <c r="X3" s="8">
        <v>300</v>
      </c>
      <c r="Y3" s="8">
        <v>300</v>
      </c>
      <c r="Z3" s="8">
        <v>300</v>
      </c>
      <c r="AA3" s="8">
        <v>300</v>
      </c>
      <c r="AB3" s="319">
        <f>SUM(P3:AA3)</f>
        <v>3600</v>
      </c>
      <c r="AC3" s="298">
        <v>300</v>
      </c>
      <c r="AD3" s="8">
        <v>300</v>
      </c>
      <c r="AE3" s="8">
        <v>300</v>
      </c>
      <c r="AF3" s="8">
        <v>300</v>
      </c>
      <c r="AG3" s="8">
        <v>300</v>
      </c>
      <c r="AH3" s="8">
        <v>300</v>
      </c>
      <c r="AI3" s="8">
        <v>300</v>
      </c>
      <c r="AJ3" s="8">
        <v>300</v>
      </c>
      <c r="AK3" s="8">
        <v>300</v>
      </c>
      <c r="AL3" s="8">
        <v>300</v>
      </c>
      <c r="AM3" s="8">
        <v>300</v>
      </c>
      <c r="AN3" s="8">
        <v>300</v>
      </c>
      <c r="AO3" s="319">
        <f>SUM(AC3:AN3)</f>
        <v>3600</v>
      </c>
      <c r="AP3" s="298">
        <v>300</v>
      </c>
      <c r="AQ3" s="8">
        <v>300</v>
      </c>
      <c r="AR3" s="8">
        <v>300</v>
      </c>
      <c r="AS3" s="8">
        <v>300</v>
      </c>
      <c r="AT3" s="8">
        <v>300</v>
      </c>
      <c r="AU3" s="8">
        <v>300</v>
      </c>
      <c r="AV3" s="8">
        <v>300</v>
      </c>
      <c r="AW3" s="8">
        <v>300</v>
      </c>
      <c r="AX3" s="8">
        <v>300</v>
      </c>
      <c r="AY3" s="8">
        <v>300</v>
      </c>
      <c r="AZ3" s="8">
        <v>300</v>
      </c>
      <c r="BA3" s="8">
        <v>300</v>
      </c>
      <c r="BB3" s="319">
        <f>SUM(AP3:BA3)</f>
        <v>3600</v>
      </c>
    </row>
    <row r="4" spans="2:54">
      <c r="B4" s="2" t="s">
        <v>36</v>
      </c>
      <c r="C4" s="299">
        <v>2000</v>
      </c>
      <c r="D4" s="1">
        <v>2000</v>
      </c>
      <c r="E4" s="1">
        <v>2000</v>
      </c>
      <c r="F4" s="1">
        <v>2000</v>
      </c>
      <c r="G4" s="1">
        <v>2000</v>
      </c>
      <c r="H4" s="1">
        <v>2000</v>
      </c>
      <c r="I4" s="1">
        <v>2000</v>
      </c>
      <c r="J4" s="1">
        <v>2000</v>
      </c>
      <c r="K4" s="1">
        <v>2000</v>
      </c>
      <c r="L4" s="1">
        <v>2000</v>
      </c>
      <c r="M4" s="1">
        <v>2000</v>
      </c>
      <c r="N4" s="1">
        <v>2000</v>
      </c>
      <c r="O4" s="320">
        <f t="shared" ref="O4:O16" si="0">SUM(C4:N4)</f>
        <v>24000</v>
      </c>
      <c r="P4" s="299">
        <v>2000</v>
      </c>
      <c r="Q4" s="1">
        <v>2000</v>
      </c>
      <c r="R4" s="1">
        <v>2000</v>
      </c>
      <c r="S4" s="1">
        <v>2000</v>
      </c>
      <c r="T4" s="1">
        <v>2000</v>
      </c>
      <c r="U4" s="1">
        <v>2000</v>
      </c>
      <c r="V4" s="1">
        <v>2000</v>
      </c>
      <c r="W4" s="1">
        <v>2000</v>
      </c>
      <c r="X4" s="1">
        <v>2000</v>
      </c>
      <c r="Y4" s="1">
        <v>2000</v>
      </c>
      <c r="Z4" s="1">
        <v>2000</v>
      </c>
      <c r="AA4" s="1">
        <v>2000</v>
      </c>
      <c r="AB4" s="320">
        <f t="shared" ref="AB4:AB16" si="1">SUM(P4:AA4)</f>
        <v>24000</v>
      </c>
      <c r="AC4" s="299">
        <v>2000</v>
      </c>
      <c r="AD4" s="1">
        <v>2000</v>
      </c>
      <c r="AE4" s="1">
        <v>2000</v>
      </c>
      <c r="AF4" s="1">
        <v>2000</v>
      </c>
      <c r="AG4" s="1">
        <v>2000</v>
      </c>
      <c r="AH4" s="1">
        <v>2000</v>
      </c>
      <c r="AI4" s="1">
        <v>2000</v>
      </c>
      <c r="AJ4" s="1">
        <v>2000</v>
      </c>
      <c r="AK4" s="1">
        <v>2000</v>
      </c>
      <c r="AL4" s="1">
        <v>2000</v>
      </c>
      <c r="AM4" s="1">
        <v>2000</v>
      </c>
      <c r="AN4" s="1">
        <v>2000</v>
      </c>
      <c r="AO4" s="320">
        <f t="shared" ref="AO4:AO16" si="2">SUM(AC4:AN4)</f>
        <v>24000</v>
      </c>
      <c r="AP4" s="299">
        <v>2000</v>
      </c>
      <c r="AQ4" s="1">
        <v>2000</v>
      </c>
      <c r="AR4" s="1">
        <v>2000</v>
      </c>
      <c r="AS4" s="1">
        <v>2000</v>
      </c>
      <c r="AT4" s="1">
        <v>2000</v>
      </c>
      <c r="AU4" s="1">
        <v>2000</v>
      </c>
      <c r="AV4" s="1">
        <v>2000</v>
      </c>
      <c r="AW4" s="1">
        <v>2000</v>
      </c>
      <c r="AX4" s="1">
        <v>2000</v>
      </c>
      <c r="AY4" s="1">
        <v>2000</v>
      </c>
      <c r="AZ4" s="1">
        <v>2000</v>
      </c>
      <c r="BA4" s="1">
        <v>2000</v>
      </c>
      <c r="BB4" s="320">
        <f t="shared" ref="BB4:BB16" si="3">SUM(AP4:BA4)</f>
        <v>24000</v>
      </c>
    </row>
    <row r="5" spans="2:54">
      <c r="B5" s="2" t="s">
        <v>38</v>
      </c>
      <c r="C5" s="299">
        <v>1000</v>
      </c>
      <c r="D5" s="1">
        <v>1000</v>
      </c>
      <c r="E5" s="1">
        <v>1000</v>
      </c>
      <c r="F5" s="1">
        <v>1000</v>
      </c>
      <c r="G5" s="1">
        <v>1000</v>
      </c>
      <c r="H5" s="1">
        <v>1000</v>
      </c>
      <c r="I5" s="1">
        <v>1000</v>
      </c>
      <c r="J5" s="1">
        <v>1000</v>
      </c>
      <c r="K5" s="1">
        <v>1000</v>
      </c>
      <c r="L5" s="1">
        <v>1000</v>
      </c>
      <c r="M5" s="1">
        <v>1000</v>
      </c>
      <c r="N5" s="1">
        <v>1000</v>
      </c>
      <c r="O5" s="320">
        <f t="shared" si="0"/>
        <v>12000</v>
      </c>
      <c r="P5" s="299">
        <v>1000</v>
      </c>
      <c r="Q5" s="1">
        <v>1000</v>
      </c>
      <c r="R5" s="1">
        <v>1000</v>
      </c>
      <c r="S5" s="1">
        <v>1000</v>
      </c>
      <c r="T5" s="1">
        <v>1000</v>
      </c>
      <c r="U5" s="1">
        <v>1000</v>
      </c>
      <c r="V5" s="1">
        <v>1000</v>
      </c>
      <c r="W5" s="1">
        <v>1000</v>
      </c>
      <c r="X5" s="1">
        <v>1000</v>
      </c>
      <c r="Y5" s="1">
        <v>1000</v>
      </c>
      <c r="Z5" s="1">
        <v>1000</v>
      </c>
      <c r="AA5" s="1">
        <v>1000</v>
      </c>
      <c r="AB5" s="320">
        <f t="shared" si="1"/>
        <v>12000</v>
      </c>
      <c r="AC5" s="299">
        <v>1000</v>
      </c>
      <c r="AD5" s="1">
        <v>1000</v>
      </c>
      <c r="AE5" s="1">
        <v>1000</v>
      </c>
      <c r="AF5" s="1">
        <v>1000</v>
      </c>
      <c r="AG5" s="1">
        <v>1000</v>
      </c>
      <c r="AH5" s="1">
        <v>1000</v>
      </c>
      <c r="AI5" s="1">
        <v>1000</v>
      </c>
      <c r="AJ5" s="1">
        <v>1000</v>
      </c>
      <c r="AK5" s="1">
        <v>1000</v>
      </c>
      <c r="AL5" s="1">
        <v>1000</v>
      </c>
      <c r="AM5" s="1">
        <v>1000</v>
      </c>
      <c r="AN5" s="1">
        <v>1000</v>
      </c>
      <c r="AO5" s="320">
        <f t="shared" si="2"/>
        <v>12000</v>
      </c>
      <c r="AP5" s="299">
        <v>1000</v>
      </c>
      <c r="AQ5" s="1">
        <v>1000</v>
      </c>
      <c r="AR5" s="1">
        <v>1000</v>
      </c>
      <c r="AS5" s="1">
        <v>1000</v>
      </c>
      <c r="AT5" s="1">
        <v>1000</v>
      </c>
      <c r="AU5" s="1">
        <v>1000</v>
      </c>
      <c r="AV5" s="1">
        <v>1000</v>
      </c>
      <c r="AW5" s="1">
        <v>1000</v>
      </c>
      <c r="AX5" s="1">
        <v>1000</v>
      </c>
      <c r="AY5" s="1">
        <v>1000</v>
      </c>
      <c r="AZ5" s="1">
        <v>1000</v>
      </c>
      <c r="BA5" s="1">
        <v>1000</v>
      </c>
      <c r="BB5" s="320">
        <f t="shared" si="3"/>
        <v>12000</v>
      </c>
    </row>
    <row r="6" spans="2:54">
      <c r="B6" s="2" t="s">
        <v>39</v>
      </c>
      <c r="C6" s="299">
        <v>10000</v>
      </c>
      <c r="D6" s="1">
        <v>10000</v>
      </c>
      <c r="E6" s="1">
        <v>10000</v>
      </c>
      <c r="F6" s="1">
        <v>10000</v>
      </c>
      <c r="G6" s="1">
        <v>10000</v>
      </c>
      <c r="H6" s="1">
        <v>10000</v>
      </c>
      <c r="I6" s="1">
        <v>10000</v>
      </c>
      <c r="J6" s="1">
        <v>10000</v>
      </c>
      <c r="K6" s="1">
        <v>10000</v>
      </c>
      <c r="L6" s="1">
        <v>10000</v>
      </c>
      <c r="M6" s="1">
        <v>10000</v>
      </c>
      <c r="N6" s="1">
        <v>10000</v>
      </c>
      <c r="O6" s="320">
        <f t="shared" si="0"/>
        <v>120000</v>
      </c>
      <c r="P6" s="299">
        <v>10000</v>
      </c>
      <c r="Q6" s="1">
        <v>10000</v>
      </c>
      <c r="R6" s="1">
        <v>10000</v>
      </c>
      <c r="S6" s="1">
        <v>10000</v>
      </c>
      <c r="T6" s="1">
        <v>10000</v>
      </c>
      <c r="U6" s="1">
        <v>10000</v>
      </c>
      <c r="V6" s="1">
        <v>10000</v>
      </c>
      <c r="W6" s="1">
        <v>10000</v>
      </c>
      <c r="X6" s="1">
        <v>10000</v>
      </c>
      <c r="Y6" s="1">
        <v>10000</v>
      </c>
      <c r="Z6" s="1">
        <v>10000</v>
      </c>
      <c r="AA6" s="1">
        <v>10000</v>
      </c>
      <c r="AB6" s="320">
        <f t="shared" si="1"/>
        <v>120000</v>
      </c>
      <c r="AC6" s="299">
        <v>10000</v>
      </c>
      <c r="AD6" s="1">
        <v>10000</v>
      </c>
      <c r="AE6" s="1">
        <v>10000</v>
      </c>
      <c r="AF6" s="1">
        <v>10000</v>
      </c>
      <c r="AG6" s="1">
        <v>10000</v>
      </c>
      <c r="AH6" s="1">
        <v>10000</v>
      </c>
      <c r="AI6" s="1">
        <v>10000</v>
      </c>
      <c r="AJ6" s="1">
        <v>10000</v>
      </c>
      <c r="AK6" s="1">
        <v>10000</v>
      </c>
      <c r="AL6" s="1">
        <v>10000</v>
      </c>
      <c r="AM6" s="1">
        <v>10000</v>
      </c>
      <c r="AN6" s="1">
        <v>10000</v>
      </c>
      <c r="AO6" s="320">
        <f t="shared" si="2"/>
        <v>120000</v>
      </c>
      <c r="AP6" s="299">
        <v>10000</v>
      </c>
      <c r="AQ6" s="1">
        <v>10000</v>
      </c>
      <c r="AR6" s="1">
        <v>10000</v>
      </c>
      <c r="AS6" s="1">
        <v>10000</v>
      </c>
      <c r="AT6" s="1">
        <v>10000</v>
      </c>
      <c r="AU6" s="1">
        <v>10000</v>
      </c>
      <c r="AV6" s="1">
        <v>10000</v>
      </c>
      <c r="AW6" s="1">
        <v>10000</v>
      </c>
      <c r="AX6" s="1">
        <v>10000</v>
      </c>
      <c r="AY6" s="1">
        <v>10000</v>
      </c>
      <c r="AZ6" s="1">
        <v>10000</v>
      </c>
      <c r="BA6" s="1">
        <v>10000</v>
      </c>
      <c r="BB6" s="320">
        <f t="shared" si="3"/>
        <v>120000</v>
      </c>
    </row>
    <row r="7" spans="2:54">
      <c r="B7" s="2" t="s">
        <v>59</v>
      </c>
      <c r="C7" s="299">
        <v>3000</v>
      </c>
      <c r="D7" s="1">
        <v>3000</v>
      </c>
      <c r="E7" s="1">
        <v>3000</v>
      </c>
      <c r="F7" s="1">
        <v>3000</v>
      </c>
      <c r="G7" s="1">
        <v>3000</v>
      </c>
      <c r="H7" s="1">
        <v>3000</v>
      </c>
      <c r="I7" s="1">
        <v>3000</v>
      </c>
      <c r="J7" s="1">
        <v>3000</v>
      </c>
      <c r="K7" s="1">
        <v>3000</v>
      </c>
      <c r="L7" s="1">
        <v>3000</v>
      </c>
      <c r="M7" s="1">
        <v>3000</v>
      </c>
      <c r="N7" s="1">
        <v>3000</v>
      </c>
      <c r="O7" s="320">
        <f t="shared" si="0"/>
        <v>36000</v>
      </c>
      <c r="P7" s="299">
        <v>3000</v>
      </c>
      <c r="Q7" s="1">
        <v>3000</v>
      </c>
      <c r="R7" s="1">
        <v>3000</v>
      </c>
      <c r="S7" s="1">
        <v>3000</v>
      </c>
      <c r="T7" s="1">
        <v>3000</v>
      </c>
      <c r="U7" s="1">
        <v>3000</v>
      </c>
      <c r="V7" s="1">
        <v>3000</v>
      </c>
      <c r="W7" s="1">
        <v>3000</v>
      </c>
      <c r="X7" s="1">
        <v>3000</v>
      </c>
      <c r="Y7" s="1">
        <v>3000</v>
      </c>
      <c r="Z7" s="1">
        <v>3000</v>
      </c>
      <c r="AA7" s="1">
        <v>3000</v>
      </c>
      <c r="AB7" s="320">
        <f t="shared" si="1"/>
        <v>36000</v>
      </c>
      <c r="AC7" s="299">
        <v>3000</v>
      </c>
      <c r="AD7" s="1">
        <v>3000</v>
      </c>
      <c r="AE7" s="1">
        <v>3000</v>
      </c>
      <c r="AF7" s="1">
        <v>3000</v>
      </c>
      <c r="AG7" s="1">
        <v>3000</v>
      </c>
      <c r="AH7" s="1">
        <v>3000</v>
      </c>
      <c r="AI7" s="1">
        <v>3000</v>
      </c>
      <c r="AJ7" s="1">
        <v>3000</v>
      </c>
      <c r="AK7" s="1">
        <v>3000</v>
      </c>
      <c r="AL7" s="1">
        <v>3000</v>
      </c>
      <c r="AM7" s="1">
        <v>3000</v>
      </c>
      <c r="AN7" s="1">
        <v>3000</v>
      </c>
      <c r="AO7" s="320">
        <f t="shared" si="2"/>
        <v>36000</v>
      </c>
      <c r="AP7" s="299">
        <v>3000</v>
      </c>
      <c r="AQ7" s="1">
        <v>3000</v>
      </c>
      <c r="AR7" s="1">
        <v>3000</v>
      </c>
      <c r="AS7" s="1">
        <v>3000</v>
      </c>
      <c r="AT7" s="1">
        <v>3000</v>
      </c>
      <c r="AU7" s="1">
        <v>3000</v>
      </c>
      <c r="AV7" s="1">
        <v>3000</v>
      </c>
      <c r="AW7" s="1">
        <v>3000</v>
      </c>
      <c r="AX7" s="1">
        <v>3000</v>
      </c>
      <c r="AY7" s="1">
        <v>3000</v>
      </c>
      <c r="AZ7" s="1">
        <v>3000</v>
      </c>
      <c r="BA7" s="1">
        <v>3000</v>
      </c>
      <c r="BB7" s="320">
        <f t="shared" si="3"/>
        <v>36000</v>
      </c>
    </row>
    <row r="8" spans="2:54">
      <c r="B8" s="2" t="s">
        <v>60</v>
      </c>
      <c r="C8" s="299">
        <v>10000</v>
      </c>
      <c r="D8" s="1">
        <v>10000</v>
      </c>
      <c r="E8" s="1">
        <v>10000</v>
      </c>
      <c r="F8" s="1">
        <v>10000</v>
      </c>
      <c r="G8" s="1">
        <v>10000</v>
      </c>
      <c r="H8" s="1">
        <v>10000</v>
      </c>
      <c r="I8" s="1">
        <v>10000</v>
      </c>
      <c r="J8" s="1">
        <v>10000</v>
      </c>
      <c r="K8" s="1">
        <v>10000</v>
      </c>
      <c r="L8" s="1">
        <v>10000</v>
      </c>
      <c r="M8" s="1">
        <v>10000</v>
      </c>
      <c r="N8" s="1">
        <v>10000</v>
      </c>
      <c r="O8" s="320">
        <f t="shared" si="0"/>
        <v>120000</v>
      </c>
      <c r="P8" s="299">
        <v>10000</v>
      </c>
      <c r="Q8" s="299">
        <v>10000</v>
      </c>
      <c r="R8" s="299">
        <v>10000</v>
      </c>
      <c r="S8" s="299">
        <v>10000</v>
      </c>
      <c r="T8" s="299">
        <v>10000</v>
      </c>
      <c r="U8" s="299">
        <v>10000</v>
      </c>
      <c r="V8" s="299">
        <v>10000</v>
      </c>
      <c r="W8" s="299">
        <v>10000</v>
      </c>
      <c r="X8" s="299">
        <v>10000</v>
      </c>
      <c r="Y8" s="299">
        <v>10000</v>
      </c>
      <c r="Z8" s="299">
        <v>10000</v>
      </c>
      <c r="AA8" s="299">
        <v>10000</v>
      </c>
      <c r="AB8" s="320">
        <f t="shared" si="1"/>
        <v>120000</v>
      </c>
      <c r="AC8" s="299">
        <v>10000</v>
      </c>
      <c r="AD8" s="299">
        <v>10000</v>
      </c>
      <c r="AE8" s="299">
        <v>10000</v>
      </c>
      <c r="AF8" s="299">
        <v>10000</v>
      </c>
      <c r="AG8" s="299">
        <v>10000</v>
      </c>
      <c r="AH8" s="299">
        <v>10000</v>
      </c>
      <c r="AI8" s="299">
        <v>10000</v>
      </c>
      <c r="AJ8" s="299">
        <v>10000</v>
      </c>
      <c r="AK8" s="299">
        <v>10000</v>
      </c>
      <c r="AL8" s="299">
        <v>10000</v>
      </c>
      <c r="AM8" s="299">
        <v>10000</v>
      </c>
      <c r="AN8" s="299">
        <v>10000</v>
      </c>
      <c r="AO8" s="320">
        <f t="shared" si="2"/>
        <v>120000</v>
      </c>
      <c r="AP8" s="299">
        <v>10000</v>
      </c>
      <c r="AQ8" s="299">
        <v>10000</v>
      </c>
      <c r="AR8" s="299">
        <v>10000</v>
      </c>
      <c r="AS8" s="299">
        <v>10000</v>
      </c>
      <c r="AT8" s="299">
        <v>10000</v>
      </c>
      <c r="AU8" s="299">
        <v>10000</v>
      </c>
      <c r="AV8" s="299">
        <v>10000</v>
      </c>
      <c r="AW8" s="299">
        <v>10000</v>
      </c>
      <c r="AX8" s="299">
        <v>10000</v>
      </c>
      <c r="AY8" s="299">
        <v>10000</v>
      </c>
      <c r="AZ8" s="299">
        <v>10000</v>
      </c>
      <c r="BA8" s="299">
        <v>10000</v>
      </c>
      <c r="BB8" s="320">
        <f t="shared" si="3"/>
        <v>120000</v>
      </c>
    </row>
    <row r="9" spans="2:54">
      <c r="B9" s="2" t="s">
        <v>85</v>
      </c>
      <c r="C9" s="299">
        <f>'Доходы франчайзи'!H15*0.2%</f>
        <v>1950.48</v>
      </c>
      <c r="D9" s="1">
        <f>'Доходы франчайзи'!I15*0.2%</f>
        <v>2301.2800000000002</v>
      </c>
      <c r="E9" s="1">
        <f>'Доходы франчайзи'!J15*0.2%</f>
        <v>2660.06</v>
      </c>
      <c r="F9" s="1">
        <f>'Доходы франчайзи'!K15*0.2%</f>
        <v>2548.56</v>
      </c>
      <c r="G9" s="1">
        <f>'Доходы франчайзи'!L15*0.2%</f>
        <v>2449.23</v>
      </c>
      <c r="H9" s="1">
        <f>'Доходы франчайзи'!M15*0.2%</f>
        <v>2481</v>
      </c>
      <c r="I9" s="1">
        <f>'Доходы франчайзи'!N15*0.2%</f>
        <v>2601.9180000000001</v>
      </c>
      <c r="J9" s="1">
        <f>'Доходы франчайзи'!O15*0.2%</f>
        <v>2701.8</v>
      </c>
      <c r="K9" s="1">
        <f>'Доходы франчайзи'!P15*0.2%</f>
        <v>2516.2260000000001</v>
      </c>
      <c r="L9" s="1">
        <f>'Доходы франчайзи'!Q15*0.2%</f>
        <v>2648.6</v>
      </c>
      <c r="M9" s="1">
        <f>'Доходы франчайзи'!R15*0.2%</f>
        <v>2412.4</v>
      </c>
      <c r="N9" s="1">
        <f>'Доходы франчайзи'!S15*0.2%</f>
        <v>3250.058</v>
      </c>
      <c r="O9" s="320">
        <f t="shared" si="0"/>
        <v>30521.611999999997</v>
      </c>
      <c r="P9" s="299">
        <f>'Доходы франчайзи'!T15*0.2%</f>
        <v>1950.48</v>
      </c>
      <c r="Q9" s="299">
        <f>'Доходы франчайзи'!U15*0.2%</f>
        <v>2301.2800000000002</v>
      </c>
      <c r="R9" s="299">
        <f>'Доходы франчайзи'!V15*0.2%</f>
        <v>2660.06</v>
      </c>
      <c r="S9" s="299">
        <f>'Доходы франчайзи'!W15*0.2%</f>
        <v>2548.56</v>
      </c>
      <c r="T9" s="299">
        <f>'Доходы франчайзи'!X15*0.2%</f>
        <v>2449.23</v>
      </c>
      <c r="U9" s="299">
        <f>'Доходы франчайзи'!Y15*0.2%</f>
        <v>2481</v>
      </c>
      <c r="V9" s="299">
        <f>'Доходы франчайзи'!Z15*0.2%</f>
        <v>2601.9180000000001</v>
      </c>
      <c r="W9" s="299">
        <f>'Доходы франчайзи'!AA15*0.2%</f>
        <v>2701.8</v>
      </c>
      <c r="X9" s="299">
        <f>'Доходы франчайзи'!AB15*0.2%</f>
        <v>2516.2260000000001</v>
      </c>
      <c r="Y9" s="299">
        <f>'Доходы франчайзи'!AC15*0.2%</f>
        <v>2648.6</v>
      </c>
      <c r="Z9" s="299">
        <f>'Доходы франчайзи'!AD15*0.2%</f>
        <v>2412.4</v>
      </c>
      <c r="AA9" s="299">
        <f>'Доходы франчайзи'!AE15*0.2%</f>
        <v>3250.058</v>
      </c>
      <c r="AB9" s="320">
        <f t="shared" si="1"/>
        <v>30521.611999999997</v>
      </c>
      <c r="AC9" s="299">
        <f>'Доходы франчайзи'!AF15*0.2%</f>
        <v>1950.48</v>
      </c>
      <c r="AD9" s="299">
        <f>'Доходы франчайзи'!AG15*0.2%</f>
        <v>2301.2800000000002</v>
      </c>
      <c r="AE9" s="299">
        <f>'Доходы франчайзи'!AH15*0.2%</f>
        <v>2660.06</v>
      </c>
      <c r="AF9" s="299">
        <f>'Доходы франчайзи'!AI15*0.2%</f>
        <v>2548.56</v>
      </c>
      <c r="AG9" s="299">
        <f>'Доходы франчайзи'!AJ15*0.2%</f>
        <v>2449.23</v>
      </c>
      <c r="AH9" s="299">
        <f>'Доходы франчайзи'!AK15*0.2%</f>
        <v>2481</v>
      </c>
      <c r="AI9" s="299">
        <f>'Доходы франчайзи'!AL15*0.2%</f>
        <v>2601.9180000000001</v>
      </c>
      <c r="AJ9" s="299">
        <f>'Доходы франчайзи'!AM15*0.2%</f>
        <v>2701.8</v>
      </c>
      <c r="AK9" s="299">
        <f>'Доходы франчайзи'!AN15*0.2%</f>
        <v>2516.2260000000001</v>
      </c>
      <c r="AL9" s="299">
        <f>'Доходы франчайзи'!AO15*0.2%</f>
        <v>2648.6</v>
      </c>
      <c r="AM9" s="299">
        <f>'Доходы франчайзи'!AP15*0.2%</f>
        <v>2412.4</v>
      </c>
      <c r="AN9" s="299">
        <f>'Доходы франчайзи'!AQ15*0.2%</f>
        <v>3250.058</v>
      </c>
      <c r="AO9" s="320">
        <f t="shared" si="2"/>
        <v>30521.611999999997</v>
      </c>
      <c r="AP9" s="299">
        <f>'Доходы франчайзи'!AR15*0.2%</f>
        <v>1950.48</v>
      </c>
      <c r="AQ9" s="299">
        <f>'Доходы франчайзи'!AS15*0.2%</f>
        <v>2301.2800000000002</v>
      </c>
      <c r="AR9" s="299">
        <f>'Доходы франчайзи'!AT15*0.2%</f>
        <v>2660.06</v>
      </c>
      <c r="AS9" s="299">
        <f>'Доходы франчайзи'!AU15*0.2%</f>
        <v>2548.56</v>
      </c>
      <c r="AT9" s="299">
        <f>'Доходы франчайзи'!AV15*0.2%</f>
        <v>2449.23</v>
      </c>
      <c r="AU9" s="299">
        <f>'Доходы франчайзи'!AW15*0.2%</f>
        <v>2481</v>
      </c>
      <c r="AV9" s="299">
        <f>'Доходы франчайзи'!AX15*0.2%</f>
        <v>2601.9180000000001</v>
      </c>
      <c r="AW9" s="299">
        <f>'Доходы франчайзи'!AY15*0.2%</f>
        <v>2701.8</v>
      </c>
      <c r="AX9" s="299">
        <f>'Доходы франчайзи'!AZ15*0.2%</f>
        <v>2516.2260000000001</v>
      </c>
      <c r="AY9" s="299">
        <f>'Доходы франчайзи'!BA15*0.2%</f>
        <v>2648.6</v>
      </c>
      <c r="AZ9" s="299">
        <f>'Доходы франчайзи'!BB15*0.2%</f>
        <v>2412.4</v>
      </c>
      <c r="BA9" s="299">
        <f>'Доходы франчайзи'!BC15*0.2%</f>
        <v>3250.058</v>
      </c>
      <c r="BB9" s="320">
        <f t="shared" si="3"/>
        <v>30521.611999999997</v>
      </c>
    </row>
    <row r="10" spans="2:54">
      <c r="B10" s="2" t="s">
        <v>84</v>
      </c>
      <c r="C10" s="299">
        <f>'Доходы франчайзи'!H15*0.2%</f>
        <v>1950.48</v>
      </c>
      <c r="D10" s="1">
        <f>'Доходы франчайзи'!I15*0.2%</f>
        <v>2301.2800000000002</v>
      </c>
      <c r="E10" s="1">
        <f>'Доходы франчайзи'!J15*0.2%</f>
        <v>2660.06</v>
      </c>
      <c r="F10" s="1">
        <f>'Доходы франчайзи'!K15*0.2%</f>
        <v>2548.56</v>
      </c>
      <c r="G10" s="1">
        <f>'Доходы франчайзи'!L15*0.2%</f>
        <v>2449.23</v>
      </c>
      <c r="H10" s="1">
        <f>'Доходы франчайзи'!M15*0.2%</f>
        <v>2481</v>
      </c>
      <c r="I10" s="1">
        <f>'Доходы франчайзи'!N15*0.2%</f>
        <v>2601.9180000000001</v>
      </c>
      <c r="J10" s="1">
        <f>'Доходы франчайзи'!O15*0.2%</f>
        <v>2701.8</v>
      </c>
      <c r="K10" s="1">
        <f>'Доходы франчайзи'!P15*0.2%</f>
        <v>2516.2260000000001</v>
      </c>
      <c r="L10" s="1">
        <f>'Доходы франчайзи'!Q15*0.2%</f>
        <v>2648.6</v>
      </c>
      <c r="M10" s="1">
        <f>'Доходы франчайзи'!R15*0.2%</f>
        <v>2412.4</v>
      </c>
      <c r="N10" s="1">
        <f>'Доходы франчайзи'!S15*0.2%</f>
        <v>3250.058</v>
      </c>
      <c r="O10" s="320">
        <f t="shared" si="0"/>
        <v>30521.611999999997</v>
      </c>
      <c r="P10" s="299">
        <f>'Доходы франчайзи'!T15*0.2%</f>
        <v>1950.48</v>
      </c>
      <c r="Q10" s="299">
        <f>'Доходы франчайзи'!U15*0.2%</f>
        <v>2301.2800000000002</v>
      </c>
      <c r="R10" s="299">
        <f>'Доходы франчайзи'!V15*0.2%</f>
        <v>2660.06</v>
      </c>
      <c r="S10" s="299">
        <f>'Доходы франчайзи'!W15*0.2%</f>
        <v>2548.56</v>
      </c>
      <c r="T10" s="299">
        <f>'Доходы франчайзи'!X15*0.2%</f>
        <v>2449.23</v>
      </c>
      <c r="U10" s="299">
        <f>'Доходы франчайзи'!Y15*0.2%</f>
        <v>2481</v>
      </c>
      <c r="V10" s="299">
        <f>'Доходы франчайзи'!Z15*0.2%</f>
        <v>2601.9180000000001</v>
      </c>
      <c r="W10" s="299">
        <f>'Доходы франчайзи'!AA15*0.2%</f>
        <v>2701.8</v>
      </c>
      <c r="X10" s="299">
        <f>'Доходы франчайзи'!AB15*0.2%</f>
        <v>2516.2260000000001</v>
      </c>
      <c r="Y10" s="299">
        <f>'Доходы франчайзи'!AC15*0.2%</f>
        <v>2648.6</v>
      </c>
      <c r="Z10" s="299">
        <f>'Доходы франчайзи'!AD15*0.2%</f>
        <v>2412.4</v>
      </c>
      <c r="AA10" s="299">
        <f>'Доходы франчайзи'!AE15*0.2%</f>
        <v>3250.058</v>
      </c>
      <c r="AB10" s="320">
        <f t="shared" si="1"/>
        <v>30521.611999999997</v>
      </c>
      <c r="AC10" s="299">
        <f>'Доходы франчайзи'!AF15*0.2%</f>
        <v>1950.48</v>
      </c>
      <c r="AD10" s="299">
        <f>'Доходы франчайзи'!AG15*0.2%</f>
        <v>2301.2800000000002</v>
      </c>
      <c r="AE10" s="299">
        <f>'Доходы франчайзи'!AH15*0.2%</f>
        <v>2660.06</v>
      </c>
      <c r="AF10" s="299">
        <f>'Доходы франчайзи'!AI15*0.2%</f>
        <v>2548.56</v>
      </c>
      <c r="AG10" s="299">
        <f>'Доходы франчайзи'!AJ15*0.2%</f>
        <v>2449.23</v>
      </c>
      <c r="AH10" s="299">
        <f>'Доходы франчайзи'!AK15*0.2%</f>
        <v>2481</v>
      </c>
      <c r="AI10" s="299">
        <f>'Доходы франчайзи'!AL15*0.2%</f>
        <v>2601.9180000000001</v>
      </c>
      <c r="AJ10" s="299">
        <f>'Доходы франчайзи'!AM15*0.2%</f>
        <v>2701.8</v>
      </c>
      <c r="AK10" s="299">
        <f>'Доходы франчайзи'!AN15*0.2%</f>
        <v>2516.2260000000001</v>
      </c>
      <c r="AL10" s="299">
        <f>'Доходы франчайзи'!AO15*0.2%</f>
        <v>2648.6</v>
      </c>
      <c r="AM10" s="299">
        <f>'Доходы франчайзи'!AP15*0.2%</f>
        <v>2412.4</v>
      </c>
      <c r="AN10" s="299">
        <f>'Доходы франчайзи'!AQ15*0.2%</f>
        <v>3250.058</v>
      </c>
      <c r="AO10" s="320">
        <f t="shared" si="2"/>
        <v>30521.611999999997</v>
      </c>
      <c r="AP10" s="299">
        <f>'Доходы франчайзи'!AR15*0.2%</f>
        <v>1950.48</v>
      </c>
      <c r="AQ10" s="299">
        <f>'Доходы франчайзи'!AS15*0.2%</f>
        <v>2301.2800000000002</v>
      </c>
      <c r="AR10" s="299">
        <f>'Доходы франчайзи'!AT15*0.2%</f>
        <v>2660.06</v>
      </c>
      <c r="AS10" s="299">
        <f>'Доходы франчайзи'!AU15*0.2%</f>
        <v>2548.56</v>
      </c>
      <c r="AT10" s="299">
        <f>'Доходы франчайзи'!AV15*0.2%</f>
        <v>2449.23</v>
      </c>
      <c r="AU10" s="299">
        <f>'Доходы франчайзи'!AW15*0.2%</f>
        <v>2481</v>
      </c>
      <c r="AV10" s="299">
        <f>'Доходы франчайзи'!AX15*0.2%</f>
        <v>2601.9180000000001</v>
      </c>
      <c r="AW10" s="299">
        <f>'Доходы франчайзи'!AY15*0.2%</f>
        <v>2701.8</v>
      </c>
      <c r="AX10" s="299">
        <f>'Доходы франчайзи'!AZ15*0.2%</f>
        <v>2516.2260000000001</v>
      </c>
      <c r="AY10" s="299">
        <f>'Доходы франчайзи'!BA15*0.2%</f>
        <v>2648.6</v>
      </c>
      <c r="AZ10" s="299">
        <f>'Доходы франчайзи'!BB15*0.2%</f>
        <v>2412.4</v>
      </c>
      <c r="BA10" s="299">
        <f>'Доходы франчайзи'!BC15*0.2%</f>
        <v>3250.058</v>
      </c>
      <c r="BB10" s="320">
        <f t="shared" si="3"/>
        <v>30521.611999999997</v>
      </c>
    </row>
    <row r="11" spans="2:54">
      <c r="B11" s="256" t="s">
        <v>189</v>
      </c>
      <c r="C11" s="1">
        <f>('Доходы франчайзи'!H15*0.25)*2%</f>
        <v>4876.2</v>
      </c>
      <c r="D11" s="1">
        <f>('Доходы франчайзи'!I15*0.25)*2%</f>
        <v>5753.2</v>
      </c>
      <c r="E11" s="1">
        <f>('Доходы франчайзи'!J15*0.25)*2%</f>
        <v>6650.1500000000005</v>
      </c>
      <c r="F11" s="1">
        <f>('Доходы франчайзи'!K15*0.25)*2%</f>
        <v>6371.4000000000005</v>
      </c>
      <c r="G11" s="1">
        <f>('Доходы франчайзи'!L15*0.25)*2%</f>
        <v>6123.0749999999998</v>
      </c>
      <c r="H11" s="1">
        <f>('Доходы франчайзи'!M15*0.25)*2%</f>
        <v>6202.5</v>
      </c>
      <c r="I11" s="1">
        <f>('Доходы франчайзи'!N15*0.25)*2%</f>
        <v>6504.7950000000001</v>
      </c>
      <c r="J11" s="1">
        <f>('Доходы франчайзи'!O15*0.25)*2%</f>
        <v>6754.5</v>
      </c>
      <c r="K11" s="1">
        <f>('Доходы франчайзи'!P15*0.25)*2%</f>
        <v>6290.5650000000005</v>
      </c>
      <c r="L11" s="1">
        <f>('Доходы франчайзи'!Q15*0.25)*2%</f>
        <v>6621.5</v>
      </c>
      <c r="M11" s="1">
        <f>('Доходы франчайзи'!R15*0.25)*2%</f>
        <v>6031</v>
      </c>
      <c r="N11" s="1">
        <f>('Доходы франчайзи'!S15*0.25)*2%</f>
        <v>8125.1450000000004</v>
      </c>
      <c r="O11" s="320">
        <f t="shared" si="0"/>
        <v>76304.030000000013</v>
      </c>
      <c r="P11" s="1">
        <f>('Доходы франчайзи'!T15*0.25)*2%</f>
        <v>4876.2</v>
      </c>
      <c r="Q11" s="1">
        <f>('Доходы франчайзи'!U15*0.25)*2%</f>
        <v>5753.2</v>
      </c>
      <c r="R11" s="1">
        <f>('Доходы франчайзи'!V15*0.25)*2%</f>
        <v>6650.1500000000005</v>
      </c>
      <c r="S11" s="1">
        <f>('Доходы франчайзи'!W15*0.25)*2%</f>
        <v>6371.4000000000005</v>
      </c>
      <c r="T11" s="1">
        <f>('Доходы франчайзи'!X15*0.25)*2%</f>
        <v>6123.0749999999998</v>
      </c>
      <c r="U11" s="1">
        <f>('Доходы франчайзи'!Y15*0.25)*2%</f>
        <v>6202.5</v>
      </c>
      <c r="V11" s="1">
        <f>('Доходы франчайзи'!Z15*0.25)*2%</f>
        <v>6504.7950000000001</v>
      </c>
      <c r="W11" s="1">
        <f>('Доходы франчайзи'!AA15*0.25)*2%</f>
        <v>6754.5</v>
      </c>
      <c r="X11" s="1">
        <f>('Доходы франчайзи'!AB15*0.25)*2%</f>
        <v>6290.5650000000005</v>
      </c>
      <c r="Y11" s="1">
        <f>('Доходы франчайзи'!AC15*0.25)*2%</f>
        <v>6621.5</v>
      </c>
      <c r="Z11" s="1">
        <f>('Доходы франчайзи'!AD15*0.25)*2%</f>
        <v>6031</v>
      </c>
      <c r="AA11" s="1">
        <f>('Доходы франчайзи'!AE15*0.25)*2%</f>
        <v>8125.1450000000004</v>
      </c>
      <c r="AB11" s="320">
        <f t="shared" si="1"/>
        <v>76304.030000000013</v>
      </c>
      <c r="AC11" s="1">
        <f>('Доходы франчайзи'!AF15*0.25)*2%</f>
        <v>4876.2</v>
      </c>
      <c r="AD11" s="1">
        <f>('Доходы франчайзи'!AG15*0.25)*2%</f>
        <v>5753.2</v>
      </c>
      <c r="AE11" s="1">
        <f>('Доходы франчайзи'!AH15*0.25)*2%</f>
        <v>6650.1500000000005</v>
      </c>
      <c r="AF11" s="1">
        <f>('Доходы франчайзи'!AI15*0.25)*2%</f>
        <v>6371.4000000000005</v>
      </c>
      <c r="AG11" s="1">
        <f>('Доходы франчайзи'!AJ15*0.25)*2%</f>
        <v>6123.0749999999998</v>
      </c>
      <c r="AH11" s="1">
        <f>('Доходы франчайзи'!AK15*0.25)*2%</f>
        <v>6202.5</v>
      </c>
      <c r="AI11" s="1">
        <f>('Доходы франчайзи'!AL15*0.25)*2%</f>
        <v>6504.7950000000001</v>
      </c>
      <c r="AJ11" s="1">
        <f>('Доходы франчайзи'!AM15*0.25)*2%</f>
        <v>6754.5</v>
      </c>
      <c r="AK11" s="1">
        <f>('Доходы франчайзи'!AN15*0.25)*2%</f>
        <v>6290.5650000000005</v>
      </c>
      <c r="AL11" s="1">
        <f>('Доходы франчайзи'!AO15*0.25)*2%</f>
        <v>6621.5</v>
      </c>
      <c r="AM11" s="1">
        <f>('Доходы франчайзи'!AP15*0.25)*2%</f>
        <v>6031</v>
      </c>
      <c r="AN11" s="1">
        <f>('Доходы франчайзи'!AQ15*0.25)*2%</f>
        <v>8125.1450000000004</v>
      </c>
      <c r="AO11" s="320">
        <f t="shared" si="2"/>
        <v>76304.030000000013</v>
      </c>
      <c r="AP11" s="1">
        <f>('Доходы франчайзи'!AR15*0.25)*2%</f>
        <v>4876.2</v>
      </c>
      <c r="AQ11" s="1">
        <f>('Доходы франчайзи'!AS15*0.25)*2%</f>
        <v>5753.2</v>
      </c>
      <c r="AR11" s="1">
        <f>('Доходы франчайзи'!AT15*0.25)*2%</f>
        <v>6650.1500000000005</v>
      </c>
      <c r="AS11" s="1">
        <f>('Доходы франчайзи'!AU15*0.25)*2%</f>
        <v>6371.4000000000005</v>
      </c>
      <c r="AT11" s="1">
        <f>('Доходы франчайзи'!AV15*0.25)*2%</f>
        <v>6123.0749999999998</v>
      </c>
      <c r="AU11" s="1">
        <f>('Доходы франчайзи'!AW15*0.25)*2%</f>
        <v>6202.5</v>
      </c>
      <c r="AV11" s="1">
        <f>('Доходы франчайзи'!AX15*0.25)*2%</f>
        <v>6504.7950000000001</v>
      </c>
      <c r="AW11" s="1">
        <f>('Доходы франчайзи'!AY15*0.25)*2%</f>
        <v>6754.5</v>
      </c>
      <c r="AX11" s="1">
        <f>('Доходы франчайзи'!AZ15*0.25)*2%</f>
        <v>6290.5650000000005</v>
      </c>
      <c r="AY11" s="1">
        <f>('Доходы франчайзи'!BA15*0.25)*2%</f>
        <v>6621.5</v>
      </c>
      <c r="AZ11" s="1">
        <f>('Доходы франчайзи'!BB15*0.25)*2%</f>
        <v>6031</v>
      </c>
      <c r="BA11" s="1">
        <f>('Доходы франчайзи'!BC15*0.25)*2%</f>
        <v>8125.1450000000004</v>
      </c>
      <c r="BB11" s="320">
        <f t="shared" si="3"/>
        <v>76304.030000000013</v>
      </c>
    </row>
    <row r="12" spans="2:54">
      <c r="B12" s="2" t="s">
        <v>215</v>
      </c>
      <c r="C12" s="299">
        <v>5462</v>
      </c>
      <c r="D12" s="299">
        <v>5462</v>
      </c>
      <c r="E12" s="299">
        <v>5462</v>
      </c>
      <c r="F12" s="299">
        <v>5462</v>
      </c>
      <c r="G12" s="299">
        <v>5462</v>
      </c>
      <c r="H12" s="299">
        <v>5462</v>
      </c>
      <c r="I12" s="299">
        <v>5462</v>
      </c>
      <c r="J12" s="299">
        <v>5462</v>
      </c>
      <c r="K12" s="299">
        <v>5462</v>
      </c>
      <c r="L12" s="299">
        <v>5462</v>
      </c>
      <c r="M12" s="299">
        <v>5462</v>
      </c>
      <c r="N12" s="299">
        <v>5462</v>
      </c>
      <c r="O12" s="320">
        <f t="shared" si="0"/>
        <v>65544</v>
      </c>
      <c r="P12" s="299">
        <v>5462</v>
      </c>
      <c r="Q12" s="299">
        <v>5462</v>
      </c>
      <c r="R12" s="299">
        <v>5462</v>
      </c>
      <c r="S12" s="299">
        <v>5462</v>
      </c>
      <c r="T12" s="299">
        <v>5462</v>
      </c>
      <c r="U12" s="299">
        <v>5462</v>
      </c>
      <c r="V12" s="299">
        <v>5462</v>
      </c>
      <c r="W12" s="299">
        <v>5462</v>
      </c>
      <c r="X12" s="299">
        <v>5462</v>
      </c>
      <c r="Y12" s="299">
        <v>5462</v>
      </c>
      <c r="Z12" s="299">
        <v>5462</v>
      </c>
      <c r="AA12" s="299">
        <v>5462</v>
      </c>
      <c r="AB12" s="320">
        <f t="shared" si="1"/>
        <v>65544</v>
      </c>
      <c r="AC12" s="299">
        <v>5462</v>
      </c>
      <c r="AD12" s="299">
        <v>5462</v>
      </c>
      <c r="AE12" s="299">
        <v>5462</v>
      </c>
      <c r="AF12" s="299">
        <v>5462</v>
      </c>
      <c r="AG12" s="299">
        <v>5462</v>
      </c>
      <c r="AH12" s="299">
        <v>5462</v>
      </c>
      <c r="AI12" s="299">
        <v>5462</v>
      </c>
      <c r="AJ12" s="299">
        <v>5462</v>
      </c>
      <c r="AK12" s="299">
        <v>5462</v>
      </c>
      <c r="AL12" s="299">
        <v>5462</v>
      </c>
      <c r="AM12" s="299">
        <v>5462</v>
      </c>
      <c r="AN12" s="299">
        <v>5462</v>
      </c>
      <c r="AO12" s="320">
        <f t="shared" si="2"/>
        <v>65544</v>
      </c>
      <c r="AP12" s="299">
        <v>5462</v>
      </c>
      <c r="AQ12" s="299">
        <v>5462</v>
      </c>
      <c r="AR12" s="299">
        <v>5462</v>
      </c>
      <c r="AS12" s="299">
        <v>5462</v>
      </c>
      <c r="AT12" s="299">
        <v>5462</v>
      </c>
      <c r="AU12" s="299">
        <v>5462</v>
      </c>
      <c r="AV12" s="299">
        <v>5462</v>
      </c>
      <c r="AW12" s="299">
        <v>5462</v>
      </c>
      <c r="AX12" s="299">
        <v>5462</v>
      </c>
      <c r="AY12" s="299">
        <v>5462</v>
      </c>
      <c r="AZ12" s="299">
        <v>5462</v>
      </c>
      <c r="BA12" s="299">
        <v>5462</v>
      </c>
      <c r="BB12" s="320">
        <f t="shared" si="3"/>
        <v>65544</v>
      </c>
    </row>
    <row r="13" spans="2:54">
      <c r="B13" s="303" t="s">
        <v>185</v>
      </c>
      <c r="C13" s="299">
        <f>('Доходы франчайзи'!H15-'Доходы франчайзи'!H14)*3%</f>
        <v>16002.801818181819</v>
      </c>
      <c r="D13" s="1">
        <f>('Доходы франчайзи'!I15-'Доходы франчайзи'!I14)*3%</f>
        <v>18880.956363636364</v>
      </c>
      <c r="E13" s="1">
        <f>('Доходы франчайзи'!J15-'Доходы франчайзи'!J14)*3%</f>
        <v>21824.583181818183</v>
      </c>
      <c r="F13" s="1">
        <f>('Доходы франчайзи'!K15-'Доходы франчайзи'!K14)*3%</f>
        <v>20909.776363636363</v>
      </c>
      <c r="G13" s="1">
        <f>('Доходы франчайзи'!L15-'Доходы франчайзи'!L14)*3%</f>
        <v>20094.818863636363</v>
      </c>
      <c r="H13" s="1">
        <f>('Доходы франчайзи'!M15-'Доходы франчайзи'!M14)*3%</f>
        <v>20355.477272727276</v>
      </c>
      <c r="I13" s="1">
        <f>('Доходы франчайзи'!N15-'Доходы франчайзи'!N14)*3%</f>
        <v>21347.554499999998</v>
      </c>
      <c r="J13" s="1">
        <f>('Доходы франчайзи'!O15-'Доходы франчайзи'!O14)*3%</f>
        <v>22167.040909090912</v>
      </c>
      <c r="K13" s="1">
        <f>('Доходы франчайзи'!P15-'Доходы франчайзи'!P14)*3%</f>
        <v>20644.490590909092</v>
      </c>
      <c r="L13" s="1">
        <f>('Доходы франчайзи'!Q15-'Доходы франчайзи'!Q14)*3%</f>
        <v>21730.55909090909</v>
      </c>
      <c r="M13" s="1">
        <f>('Доходы франчайзи'!R15-'Доходы франчайзи'!R14)*3%</f>
        <v>19792.645454545454</v>
      </c>
      <c r="N13" s="1">
        <f>('Доходы франчайзи'!S15-'Доходы франчайзи'!S14)*3%</f>
        <v>26665.24859090909</v>
      </c>
      <c r="O13" s="320">
        <f t="shared" si="0"/>
        <v>250415.95299999998</v>
      </c>
      <c r="P13" s="299">
        <f>('Доходы франчайзи'!T15-'Доходы франчайзи'!T14)*3%</f>
        <v>15337.865454545454</v>
      </c>
      <c r="Q13" s="299">
        <f>('Доходы франчайзи'!U15-'Доходы франчайзи'!U14)*3%</f>
        <v>18096.429090909089</v>
      </c>
      <c r="R13" s="299">
        <f>('Доходы франчайзи'!V15-'Доходы франчайзи'!V14)*3%</f>
        <v>20917.744545454545</v>
      </c>
      <c r="S13" s="299">
        <f>('Доходы франчайзи'!W15-'Доходы франчайзи'!W14)*3%</f>
        <v>20040.949090909089</v>
      </c>
      <c r="T13" s="299">
        <f>('Доходы франчайзи'!X15-'Доходы франчайзи'!X14)*3%</f>
        <v>19259.854090909088</v>
      </c>
      <c r="U13" s="299">
        <f>('Доходы франчайзи'!Y15-'Доходы франчайзи'!Y14)*3%</f>
        <v>19509.68181818182</v>
      </c>
      <c r="V13" s="299">
        <f>('Доходы франчайзи'!Z15-'Доходы франчайзи'!Z14)*3%</f>
        <v>20460.537</v>
      </c>
      <c r="W13" s="299">
        <f>('Доходы франчайзи'!AA15-'Доходы франчайзи'!AA14)*3%</f>
        <v>21245.972727272725</v>
      </c>
      <c r="X13" s="299">
        <f>('Доходы франчайзи'!AB15-'Доходы франчайзи'!AB14)*3%</f>
        <v>19786.686272727267</v>
      </c>
      <c r="Y13" s="299">
        <f>('Доходы франчайзи'!AC15-'Доходы франчайзи'!AC14)*3%</f>
        <v>20827.627272727274</v>
      </c>
      <c r="Z13" s="299">
        <f>('Доходы франчайзи'!AD15-'Доходы франчайзи'!AD14)*3%</f>
        <v>18970.236363636363</v>
      </c>
      <c r="AA13" s="299">
        <f>('Доходы франчайзи'!AE15-'Доходы франчайзи'!AE14)*3%</f>
        <v>25557.274272727271</v>
      </c>
      <c r="AB13" s="320">
        <f t="shared" si="1"/>
        <v>240010.85800000001</v>
      </c>
      <c r="AC13" s="299">
        <f>('Доходы франчайзи'!AF15-'Доходы франчайзи'!AF14)*3%</f>
        <v>15160.54909090909</v>
      </c>
      <c r="AD13" s="299">
        <f>('Доходы франчайзи'!AG15-'Доходы франчайзи'!AG14)*3%</f>
        <v>17887.221818181817</v>
      </c>
      <c r="AE13" s="299">
        <f>('Доходы франчайзи'!AH15-'Доходы франчайзи'!AH14)*3%</f>
        <v>20675.92090909091</v>
      </c>
      <c r="AF13" s="299">
        <f>('Доходы франчайзи'!AI15-'Доходы франчайзи'!AI14)*3%</f>
        <v>19809.261818181818</v>
      </c>
      <c r="AG13" s="299">
        <f>('Доходы франчайзи'!AJ15-'Доходы франчайзи'!AJ14)*3%</f>
        <v>19037.196818181819</v>
      </c>
      <c r="AH13" s="299">
        <f>('Доходы франчайзи'!AK15-'Доходы франчайзи'!AK14)*3%</f>
        <v>19284.13636363636</v>
      </c>
      <c r="AI13" s="299">
        <f>('Доходы франчайзи'!AL15-'Доходы франчайзи'!AL14)*3%</f>
        <v>20223.999</v>
      </c>
      <c r="AJ13" s="299">
        <f>('Доходы франчайзи'!AM15-'Доходы франчайзи'!AM14)*3%</f>
        <v>21000.354545454542</v>
      </c>
      <c r="AK13" s="299">
        <f>('Доходы франчайзи'!AN15-'Доходы франчайзи'!AN14)*3%</f>
        <v>19557.938454545452</v>
      </c>
      <c r="AL13" s="299">
        <f>('Доходы франчайзи'!AO15-'Доходы франчайзи'!AO14)*3%</f>
        <v>20586.845454545455</v>
      </c>
      <c r="AM13" s="299">
        <f>('Доходы франчайзи'!AP15-'Доходы франчайзи'!AP14)*3%</f>
        <v>18750.927272727273</v>
      </c>
      <c r="AN13" s="299">
        <f>('Доходы франчайзи'!AQ15-'Доходы франчайзи'!AQ14)*3%</f>
        <v>25261.814454545452</v>
      </c>
      <c r="AO13" s="320">
        <f t="shared" si="2"/>
        <v>237236.16600000003</v>
      </c>
      <c r="AP13" s="299">
        <f>('Доходы франчайзи'!AR15-'Доходы франчайзи'!AR14)*3%</f>
        <v>14850.245454545453</v>
      </c>
      <c r="AQ13" s="299">
        <f>('Доходы франчайзи'!AS15-'Доходы франчайзи'!AS14)*3%</f>
        <v>17521.109090909093</v>
      </c>
      <c r="AR13" s="299">
        <f>('Доходы франчайзи'!AT15-'Доходы франчайзи'!AT14)*3%</f>
        <v>20252.729545454546</v>
      </c>
      <c r="AS13" s="299">
        <f>('Доходы франчайзи'!AU15-'Доходы франчайзи'!AU14)*3%</f>
        <v>19403.80909090909</v>
      </c>
      <c r="AT13" s="299">
        <f>('Доходы франчайзи'!AV15-'Доходы франчайзи'!AV14)*3%</f>
        <v>18647.546590909089</v>
      </c>
      <c r="AU13" s="299">
        <f>('Доходы франчайзи'!AW15-'Доходы франчайзи'!AW14)*3%</f>
        <v>18889.43181818182</v>
      </c>
      <c r="AV13" s="299">
        <f>('Доходы франчайзи'!AX15-'Доходы франчайзи'!AX14)*3%</f>
        <v>19810.057499999999</v>
      </c>
      <c r="AW13" s="299">
        <f>('Доходы франчайзи'!AY15-'Доходы франчайзи'!AY14)*3%</f>
        <v>20570.522727272724</v>
      </c>
      <c r="AX13" s="299">
        <f>('Доходы франчайзи'!AZ15-'Доходы франчайзи'!AZ14)*3%</f>
        <v>19157.629772727269</v>
      </c>
      <c r="AY13" s="299">
        <f>('Доходы франчайзи'!BA15-'Доходы франчайзи'!BA14)*3%</f>
        <v>20165.477272727272</v>
      </c>
      <c r="AZ13" s="299">
        <f>('Доходы франчайзи'!BB15-'Доходы франчайзи'!BB14)*3%</f>
        <v>18367.136363636364</v>
      </c>
      <c r="BA13" s="299">
        <f>('Доходы франчайзи'!BC15-'Доходы франчайзи'!BC14)*3%</f>
        <v>24744.75977272727</v>
      </c>
      <c r="BB13" s="320">
        <f t="shared" si="3"/>
        <v>232380.45499999996</v>
      </c>
    </row>
    <row r="14" spans="2:54">
      <c r="B14" s="2" t="s">
        <v>130</v>
      </c>
      <c r="C14" s="299">
        <v>1000</v>
      </c>
      <c r="D14" s="299">
        <v>1000</v>
      </c>
      <c r="E14" s="299">
        <v>1000</v>
      </c>
      <c r="F14" s="299">
        <v>1000</v>
      </c>
      <c r="G14" s="299">
        <v>1000</v>
      </c>
      <c r="H14" s="299">
        <v>1000</v>
      </c>
      <c r="I14" s="299">
        <v>1000</v>
      </c>
      <c r="J14" s="299">
        <v>1000</v>
      </c>
      <c r="K14" s="299">
        <v>1000</v>
      </c>
      <c r="L14" s="299">
        <v>1000</v>
      </c>
      <c r="M14" s="299">
        <v>1000</v>
      </c>
      <c r="N14" s="299">
        <v>1000</v>
      </c>
      <c r="O14" s="320">
        <f t="shared" si="0"/>
        <v>12000</v>
      </c>
      <c r="P14" s="299">
        <v>1000</v>
      </c>
      <c r="Q14" s="299">
        <v>1000</v>
      </c>
      <c r="R14" s="299">
        <v>1000</v>
      </c>
      <c r="S14" s="299">
        <v>1000</v>
      </c>
      <c r="T14" s="299">
        <v>1000</v>
      </c>
      <c r="U14" s="299">
        <v>1000</v>
      </c>
      <c r="V14" s="299">
        <v>1000</v>
      </c>
      <c r="W14" s="299">
        <v>1000</v>
      </c>
      <c r="X14" s="299">
        <v>1000</v>
      </c>
      <c r="Y14" s="299">
        <v>1000</v>
      </c>
      <c r="Z14" s="299">
        <v>1000</v>
      </c>
      <c r="AA14" s="299">
        <v>1000</v>
      </c>
      <c r="AB14" s="320">
        <f t="shared" si="1"/>
        <v>12000</v>
      </c>
      <c r="AC14" s="299">
        <v>1000</v>
      </c>
      <c r="AD14" s="299">
        <v>1000</v>
      </c>
      <c r="AE14" s="299">
        <v>1000</v>
      </c>
      <c r="AF14" s="299">
        <v>1000</v>
      </c>
      <c r="AG14" s="299">
        <v>1000</v>
      </c>
      <c r="AH14" s="299">
        <v>1000</v>
      </c>
      <c r="AI14" s="299">
        <v>1000</v>
      </c>
      <c r="AJ14" s="299">
        <v>1000</v>
      </c>
      <c r="AK14" s="299">
        <v>1000</v>
      </c>
      <c r="AL14" s="299">
        <v>1000</v>
      </c>
      <c r="AM14" s="299">
        <v>1000</v>
      </c>
      <c r="AN14" s="299">
        <v>1000</v>
      </c>
      <c r="AO14" s="320">
        <f t="shared" si="2"/>
        <v>12000</v>
      </c>
      <c r="AP14" s="299">
        <v>1000</v>
      </c>
      <c r="AQ14" s="299">
        <v>1000</v>
      </c>
      <c r="AR14" s="299">
        <v>1000</v>
      </c>
      <c r="AS14" s="299">
        <v>1000</v>
      </c>
      <c r="AT14" s="299">
        <v>1000</v>
      </c>
      <c r="AU14" s="299">
        <v>1000</v>
      </c>
      <c r="AV14" s="299">
        <v>1000</v>
      </c>
      <c r="AW14" s="299">
        <v>1000</v>
      </c>
      <c r="AX14" s="299">
        <v>1000</v>
      </c>
      <c r="AY14" s="299">
        <v>1000</v>
      </c>
      <c r="AZ14" s="299">
        <v>1000</v>
      </c>
      <c r="BA14" s="299">
        <v>1000</v>
      </c>
      <c r="BB14" s="320">
        <f t="shared" si="3"/>
        <v>12000</v>
      </c>
    </row>
    <row r="15" spans="2:54">
      <c r="B15" s="2"/>
      <c r="C15" s="299"/>
      <c r="E15" s="1"/>
      <c r="F15" s="1"/>
      <c r="G15" s="1"/>
      <c r="H15" s="1"/>
      <c r="I15" s="1"/>
      <c r="J15" s="1"/>
      <c r="K15" s="1"/>
      <c r="L15" s="1"/>
      <c r="M15" s="1"/>
      <c r="N15" s="9"/>
      <c r="O15" s="320">
        <f>SUM(C15:N15)</f>
        <v>0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9"/>
      <c r="AB15" s="320">
        <f>SUM(P15:AA15)</f>
        <v>0</v>
      </c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9"/>
      <c r="AO15" s="320">
        <f>SUM(AC15:AN15)</f>
        <v>0</v>
      </c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9"/>
      <c r="BB15" s="320">
        <f>SUM(AP15:BA15)</f>
        <v>0</v>
      </c>
    </row>
    <row r="16" spans="2:54" ht="13.5" thickBot="1">
      <c r="B16" s="304"/>
      <c r="C16" s="300"/>
      <c r="D16" s="1"/>
      <c r="E16" s="4"/>
      <c r="F16" s="4"/>
      <c r="G16" s="4"/>
      <c r="H16" s="4"/>
      <c r="I16" s="4"/>
      <c r="J16" s="4"/>
      <c r="K16" s="4"/>
      <c r="L16" s="4"/>
      <c r="M16" s="4"/>
      <c r="N16" s="10"/>
      <c r="O16" s="321">
        <f t="shared" si="0"/>
        <v>0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10"/>
      <c r="AB16" s="321">
        <f t="shared" si="1"/>
        <v>0</v>
      </c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10"/>
      <c r="AO16" s="321">
        <f t="shared" si="2"/>
        <v>0</v>
      </c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10"/>
      <c r="BB16" s="321">
        <f t="shared" si="3"/>
        <v>0</v>
      </c>
    </row>
    <row r="17" spans="2:54" ht="13.5" thickBot="1">
      <c r="B17" s="305" t="s">
        <v>176</v>
      </c>
      <c r="C17" s="301">
        <f>SUM(C3:C16)</f>
        <v>57541.961818181815</v>
      </c>
      <c r="D17" s="3">
        <f>SUM(D3:D16)</f>
        <v>61998.716363636355</v>
      </c>
      <c r="E17" s="3">
        <f t="shared" ref="E17:M17" si="4">SUM(E3:E16)</f>
        <v>66556.85318181818</v>
      </c>
      <c r="F17" s="3">
        <f t="shared" si="4"/>
        <v>65140.296363636371</v>
      </c>
      <c r="G17" s="3">
        <f t="shared" si="4"/>
        <v>63878.353863636359</v>
      </c>
      <c r="H17" s="3">
        <f t="shared" si="4"/>
        <v>64281.977272727279</v>
      </c>
      <c r="I17" s="3">
        <f t="shared" si="4"/>
        <v>65818.185499999992</v>
      </c>
      <c r="J17" s="3">
        <f t="shared" si="4"/>
        <v>67087.140909090915</v>
      </c>
      <c r="K17" s="3">
        <f t="shared" si="4"/>
        <v>64729.507590909096</v>
      </c>
      <c r="L17" s="3">
        <f t="shared" si="4"/>
        <v>66411.259090909094</v>
      </c>
      <c r="M17" s="3">
        <f t="shared" si="4"/>
        <v>63410.445454545457</v>
      </c>
      <c r="N17" s="3">
        <f>SUM(N3:N16)</f>
        <v>74052.509590909089</v>
      </c>
      <c r="O17" s="322">
        <f>SUM(C17:N17)</f>
        <v>780907.20700000005</v>
      </c>
      <c r="P17" s="3">
        <f>SUM(P3:P16)</f>
        <v>56877.025454545452</v>
      </c>
      <c r="Q17" s="3">
        <f t="shared" ref="Q17" si="5">SUM(Q3:Q16)</f>
        <v>61214.189090909087</v>
      </c>
      <c r="R17" s="3">
        <f t="shared" ref="R17" si="6">SUM(R3:R16)</f>
        <v>65650.014545454556</v>
      </c>
      <c r="S17" s="3">
        <f t="shared" ref="S17" si="7">SUM(S3:S16)</f>
        <v>64271.469090909093</v>
      </c>
      <c r="T17" s="3">
        <f t="shared" ref="T17" si="8">SUM(T3:T16)</f>
        <v>63043.389090909084</v>
      </c>
      <c r="U17" s="3">
        <f t="shared" ref="U17" si="9">SUM(U3:U16)</f>
        <v>63436.181818181823</v>
      </c>
      <c r="V17" s="3">
        <f t="shared" ref="V17" si="10">SUM(V3:V16)</f>
        <v>64931.168000000005</v>
      </c>
      <c r="W17" s="3">
        <f t="shared" ref="W17" si="11">SUM(W3:W16)</f>
        <v>66166.072727272724</v>
      </c>
      <c r="X17" s="3">
        <f t="shared" ref="X17" si="12">SUM(X3:X16)</f>
        <v>63871.703272727267</v>
      </c>
      <c r="Y17" s="3">
        <f t="shared" ref="Y17" si="13">SUM(Y3:Y16)</f>
        <v>65508.327272727271</v>
      </c>
      <c r="Z17" s="3">
        <f t="shared" ref="Z17" si="14">SUM(Z3:Z16)</f>
        <v>62588.036363636362</v>
      </c>
      <c r="AA17" s="3">
        <f t="shared" ref="AA17" si="15">SUM(AA3:AA16)</f>
        <v>72944.535272727269</v>
      </c>
      <c r="AB17" s="322">
        <f>SUM(P17:AA17)</f>
        <v>770502.11200000008</v>
      </c>
      <c r="AC17" s="3">
        <f>SUM(AC3:AC16)</f>
        <v>56699.709090909084</v>
      </c>
      <c r="AD17" s="3">
        <f t="shared" ref="AD17" si="16">SUM(AD3:AD16)</f>
        <v>61004.981818181812</v>
      </c>
      <c r="AE17" s="3">
        <f t="shared" ref="AE17" si="17">SUM(AE3:AE16)</f>
        <v>65408.190909090918</v>
      </c>
      <c r="AF17" s="3">
        <f t="shared" ref="AF17" si="18">SUM(AF3:AF16)</f>
        <v>64039.781818181822</v>
      </c>
      <c r="AG17" s="3">
        <f t="shared" ref="AG17" si="19">SUM(AG3:AG16)</f>
        <v>62820.731818181812</v>
      </c>
      <c r="AH17" s="3">
        <f t="shared" ref="AH17" si="20">SUM(AH3:AH16)</f>
        <v>63210.63636363636</v>
      </c>
      <c r="AI17" s="3">
        <f t="shared" ref="AI17" si="21">SUM(AI3:AI16)</f>
        <v>64694.630000000005</v>
      </c>
      <c r="AJ17" s="3">
        <f t="shared" ref="AJ17" si="22">SUM(AJ3:AJ16)</f>
        <v>65920.454545454544</v>
      </c>
      <c r="AK17" s="3">
        <f t="shared" ref="AK17" si="23">SUM(AK3:AK16)</f>
        <v>63642.955454545452</v>
      </c>
      <c r="AL17" s="3">
        <f t="shared" ref="AL17" si="24">SUM(AL3:AL16)</f>
        <v>65267.545454545456</v>
      </c>
      <c r="AM17" s="3">
        <f t="shared" ref="AM17" si="25">SUM(AM3:AM16)</f>
        <v>62368.727272727279</v>
      </c>
      <c r="AN17" s="3">
        <f t="shared" ref="AN17" si="26">SUM(AN3:AN16)</f>
        <v>72649.075454545455</v>
      </c>
      <c r="AO17" s="322">
        <f>SUM(AC17:AN17)</f>
        <v>767727.41999999993</v>
      </c>
      <c r="AP17" s="3">
        <f>SUM(AP3:AP16)</f>
        <v>56389.405454545449</v>
      </c>
      <c r="AQ17" s="3">
        <f t="shared" ref="AQ17" si="27">SUM(AQ3:AQ16)</f>
        <v>60638.869090909087</v>
      </c>
      <c r="AR17" s="3">
        <f t="shared" ref="AR17" si="28">SUM(AR3:AR16)</f>
        <v>64984.99954545455</v>
      </c>
      <c r="AS17" s="3">
        <f t="shared" ref="AS17" si="29">SUM(AS3:AS16)</f>
        <v>63634.329090909094</v>
      </c>
      <c r="AT17" s="3">
        <f t="shared" ref="AT17" si="30">SUM(AT3:AT16)</f>
        <v>62431.081590909089</v>
      </c>
      <c r="AU17" s="3">
        <f t="shared" ref="AU17" si="31">SUM(AU3:AU16)</f>
        <v>62815.931818181823</v>
      </c>
      <c r="AV17" s="3">
        <f t="shared" ref="AV17" si="32">SUM(AV3:AV16)</f>
        <v>64280.688500000004</v>
      </c>
      <c r="AW17" s="3">
        <f t="shared" ref="AW17" si="33">SUM(AW3:AW16)</f>
        <v>65490.622727272726</v>
      </c>
      <c r="AX17" s="3">
        <f t="shared" ref="AX17" si="34">SUM(AX3:AX16)</f>
        <v>63242.646772727268</v>
      </c>
      <c r="AY17" s="3">
        <f t="shared" ref="AY17" si="35">SUM(AY3:AY16)</f>
        <v>64846.177272727269</v>
      </c>
      <c r="AZ17" s="3">
        <f t="shared" ref="AZ17" si="36">SUM(AZ3:AZ16)</f>
        <v>61984.936363636371</v>
      </c>
      <c r="BA17" s="3">
        <f t="shared" ref="BA17" si="37">SUM(BA3:BA16)</f>
        <v>72132.020772727265</v>
      </c>
      <c r="BB17" s="322">
        <f>SUM(AP17:BA17)</f>
        <v>762871.70900000003</v>
      </c>
    </row>
  </sheetData>
  <mergeCells count="9">
    <mergeCell ref="AP1:BA1"/>
    <mergeCell ref="BB1:BB2"/>
    <mergeCell ref="AO1:AO2"/>
    <mergeCell ref="C1:N1"/>
    <mergeCell ref="B1:B2"/>
    <mergeCell ref="P1:AA1"/>
    <mergeCell ref="AC1:AN1"/>
    <mergeCell ref="O1:O2"/>
    <mergeCell ref="AB1:AB2"/>
  </mergeCells>
  <pageMargins left="0.7" right="0.7" top="0.75" bottom="0.75" header="0.3" footer="0.3"/>
  <ignoredErrors>
    <ignoredError sqref="O17 AB17 AO1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5"/>
  <sheetViews>
    <sheetView zoomScale="80" zoomScaleNormal="80" workbookViewId="0">
      <pane xSplit="6" ySplit="14" topLeftCell="G15" activePane="bottomRight" state="frozen"/>
      <selection pane="topRight" activeCell="G1" sqref="G1"/>
      <selection pane="bottomLeft" activeCell="A21" sqref="A21"/>
      <selection pane="bottomRight" activeCell="B16" sqref="B16"/>
    </sheetView>
  </sheetViews>
  <sheetFormatPr defaultColWidth="9.140625" defaultRowHeight="12.75"/>
  <cols>
    <col min="1" max="1" width="33" style="32" customWidth="1"/>
    <col min="2" max="5" width="19.42578125" style="32" customWidth="1"/>
    <col min="6" max="6" width="29.42578125" style="32" customWidth="1"/>
    <col min="7" max="7" width="13.42578125" style="5" customWidth="1"/>
    <col min="8" max="8" width="15.5703125" style="31" customWidth="1"/>
    <col min="9" max="19" width="14.28515625" style="31" bestFit="1" customWidth="1"/>
    <col min="20" max="20" width="12.28515625" style="5" bestFit="1" customWidth="1"/>
    <col min="21" max="31" width="14.28515625" style="5" bestFit="1" customWidth="1"/>
    <col min="32" max="32" width="12.28515625" style="5" bestFit="1" customWidth="1"/>
    <col min="33" max="43" width="14.28515625" style="5" bestFit="1" customWidth="1"/>
    <col min="44" max="44" width="12.140625" style="5" customWidth="1"/>
    <col min="45" max="55" width="14.28515625" style="5" bestFit="1" customWidth="1"/>
    <col min="56" max="76" width="9.140625" style="37"/>
    <col min="77" max="16384" width="9.140625" style="5"/>
  </cols>
  <sheetData>
    <row r="1" spans="1:76" ht="13.5" thickBot="1">
      <c r="A1" s="457" t="s">
        <v>207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33"/>
      <c r="U1" s="33"/>
      <c r="V1" s="33"/>
      <c r="W1" s="33"/>
      <c r="X1" s="33"/>
    </row>
    <row r="2" spans="1:76" ht="13.5" thickBot="1">
      <c r="A2" s="38"/>
      <c r="B2" s="220" t="s">
        <v>64</v>
      </c>
      <c r="C2" s="221" t="s">
        <v>65</v>
      </c>
      <c r="D2" s="221" t="s">
        <v>66</v>
      </c>
      <c r="E2" s="222" t="s">
        <v>83</v>
      </c>
      <c r="F2" s="39"/>
      <c r="G2" s="278"/>
      <c r="H2" s="458" t="s">
        <v>64</v>
      </c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60"/>
      <c r="T2" s="458" t="s">
        <v>65</v>
      </c>
      <c r="U2" s="459"/>
      <c r="V2" s="459"/>
      <c r="W2" s="459"/>
      <c r="X2" s="459"/>
      <c r="Y2" s="459"/>
      <c r="Z2" s="459"/>
      <c r="AA2" s="459"/>
      <c r="AB2" s="459"/>
      <c r="AC2" s="459"/>
      <c r="AD2" s="459"/>
      <c r="AE2" s="460"/>
      <c r="AF2" s="458" t="s">
        <v>66</v>
      </c>
      <c r="AG2" s="459"/>
      <c r="AH2" s="459"/>
      <c r="AI2" s="459"/>
      <c r="AJ2" s="459"/>
      <c r="AK2" s="459"/>
      <c r="AL2" s="459"/>
      <c r="AM2" s="459"/>
      <c r="AN2" s="459"/>
      <c r="AO2" s="459"/>
      <c r="AP2" s="459"/>
      <c r="AQ2" s="460"/>
      <c r="AR2" s="461" t="s">
        <v>83</v>
      </c>
      <c r="AS2" s="462"/>
      <c r="AT2" s="462"/>
      <c r="AU2" s="462"/>
      <c r="AV2" s="462"/>
      <c r="AW2" s="462"/>
      <c r="AX2" s="462"/>
      <c r="AY2" s="462"/>
      <c r="AZ2" s="462"/>
      <c r="BA2" s="462"/>
      <c r="BB2" s="462"/>
      <c r="BC2" s="463"/>
    </row>
    <row r="3" spans="1:76" s="36" customFormat="1" ht="12.75" customHeight="1" thickBot="1">
      <c r="A3" s="40"/>
      <c r="B3" s="482" t="s">
        <v>77</v>
      </c>
      <c r="C3" s="482" t="s">
        <v>77</v>
      </c>
      <c r="D3" s="482" t="s">
        <v>77</v>
      </c>
      <c r="E3" s="482" t="s">
        <v>77</v>
      </c>
      <c r="F3" s="482" t="s">
        <v>10</v>
      </c>
      <c r="G3" s="288" t="s">
        <v>3</v>
      </c>
      <c r="H3" s="290" t="s">
        <v>43</v>
      </c>
      <c r="I3" s="291" t="s">
        <v>44</v>
      </c>
      <c r="J3" s="291" t="s">
        <v>45</v>
      </c>
      <c r="K3" s="291" t="s">
        <v>46</v>
      </c>
      <c r="L3" s="291" t="s">
        <v>47</v>
      </c>
      <c r="M3" s="291" t="s">
        <v>48</v>
      </c>
      <c r="N3" s="291" t="s">
        <v>49</v>
      </c>
      <c r="O3" s="291" t="s">
        <v>50</v>
      </c>
      <c r="P3" s="291" t="s">
        <v>51</v>
      </c>
      <c r="Q3" s="291" t="s">
        <v>52</v>
      </c>
      <c r="R3" s="291" t="s">
        <v>53</v>
      </c>
      <c r="S3" s="292" t="s">
        <v>54</v>
      </c>
      <c r="T3" s="290" t="s">
        <v>43</v>
      </c>
      <c r="U3" s="291" t="s">
        <v>44</v>
      </c>
      <c r="V3" s="291" t="s">
        <v>45</v>
      </c>
      <c r="W3" s="291" t="s">
        <v>46</v>
      </c>
      <c r="X3" s="291" t="s">
        <v>47</v>
      </c>
      <c r="Y3" s="291" t="s">
        <v>48</v>
      </c>
      <c r="Z3" s="291" t="s">
        <v>49</v>
      </c>
      <c r="AA3" s="291" t="s">
        <v>50</v>
      </c>
      <c r="AB3" s="291" t="s">
        <v>51</v>
      </c>
      <c r="AC3" s="291" t="s">
        <v>52</v>
      </c>
      <c r="AD3" s="291" t="s">
        <v>53</v>
      </c>
      <c r="AE3" s="292" t="s">
        <v>54</v>
      </c>
      <c r="AF3" s="290" t="s">
        <v>43</v>
      </c>
      <c r="AG3" s="291" t="s">
        <v>44</v>
      </c>
      <c r="AH3" s="291" t="s">
        <v>45</v>
      </c>
      <c r="AI3" s="291" t="s">
        <v>46</v>
      </c>
      <c r="AJ3" s="291" t="s">
        <v>47</v>
      </c>
      <c r="AK3" s="291" t="s">
        <v>48</v>
      </c>
      <c r="AL3" s="291" t="s">
        <v>49</v>
      </c>
      <c r="AM3" s="291" t="s">
        <v>50</v>
      </c>
      <c r="AN3" s="291" t="s">
        <v>51</v>
      </c>
      <c r="AO3" s="291" t="s">
        <v>52</v>
      </c>
      <c r="AP3" s="291" t="s">
        <v>53</v>
      </c>
      <c r="AQ3" s="292" t="s">
        <v>54</v>
      </c>
      <c r="AR3" s="290" t="s">
        <v>43</v>
      </c>
      <c r="AS3" s="291" t="s">
        <v>44</v>
      </c>
      <c r="AT3" s="291" t="s">
        <v>45</v>
      </c>
      <c r="AU3" s="291" t="s">
        <v>46</v>
      </c>
      <c r="AV3" s="291" t="s">
        <v>47</v>
      </c>
      <c r="AW3" s="291" t="s">
        <v>48</v>
      </c>
      <c r="AX3" s="291" t="s">
        <v>49</v>
      </c>
      <c r="AY3" s="291" t="s">
        <v>50</v>
      </c>
      <c r="AZ3" s="291" t="s">
        <v>51</v>
      </c>
      <c r="BA3" s="291" t="s">
        <v>52</v>
      </c>
      <c r="BB3" s="291" t="s">
        <v>53</v>
      </c>
      <c r="BC3" s="292" t="s">
        <v>54</v>
      </c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</row>
    <row r="4" spans="1:76" ht="12.75" customHeight="1" thickBot="1">
      <c r="A4" s="41"/>
      <c r="B4" s="483"/>
      <c r="C4" s="483"/>
      <c r="D4" s="483"/>
      <c r="E4" s="483"/>
      <c r="F4" s="484"/>
      <c r="G4" s="289" t="s">
        <v>0</v>
      </c>
      <c r="H4" s="470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2"/>
      <c r="T4" s="473"/>
      <c r="U4" s="474"/>
      <c r="V4" s="474"/>
      <c r="W4" s="474"/>
      <c r="X4" s="474"/>
      <c r="Y4" s="474"/>
      <c r="Z4" s="474"/>
      <c r="AA4" s="474"/>
      <c r="AB4" s="474"/>
      <c r="AC4" s="474"/>
      <c r="AD4" s="474"/>
      <c r="AE4" s="475"/>
      <c r="AF4" s="473"/>
      <c r="AG4" s="474"/>
      <c r="AH4" s="474"/>
      <c r="AI4" s="474"/>
      <c r="AJ4" s="474"/>
      <c r="AK4" s="474"/>
      <c r="AL4" s="474"/>
      <c r="AM4" s="474"/>
      <c r="AN4" s="474"/>
      <c r="AO4" s="474"/>
      <c r="AP4" s="474"/>
      <c r="AQ4" s="475"/>
      <c r="AR4" s="476"/>
      <c r="AS4" s="477"/>
      <c r="AT4" s="477"/>
      <c r="AU4" s="477"/>
      <c r="AV4" s="477"/>
      <c r="AW4" s="477"/>
      <c r="AX4" s="477"/>
      <c r="AY4" s="477"/>
      <c r="AZ4" s="477"/>
      <c r="BA4" s="477"/>
      <c r="BB4" s="477"/>
      <c r="BC4" s="478"/>
    </row>
    <row r="5" spans="1:76" s="34" customFormat="1" ht="32.25" customHeight="1" thickBot="1">
      <c r="A5" s="95"/>
      <c r="B5" s="479"/>
      <c r="C5" s="480"/>
      <c r="D5" s="480"/>
      <c r="E5" s="481"/>
      <c r="F5" s="96" t="s">
        <v>160</v>
      </c>
      <c r="G5" s="279" t="s">
        <v>1</v>
      </c>
      <c r="H5" s="346">
        <v>1290</v>
      </c>
      <c r="I5" s="347">
        <v>1520</v>
      </c>
      <c r="J5" s="347">
        <v>1690</v>
      </c>
      <c r="K5" s="347">
        <v>1722</v>
      </c>
      <c r="L5" s="347">
        <v>1635</v>
      </c>
      <c r="M5" s="347">
        <v>1654</v>
      </c>
      <c r="N5" s="347">
        <v>1683</v>
      </c>
      <c r="O5" s="347">
        <v>1710</v>
      </c>
      <c r="P5" s="347">
        <v>1559</v>
      </c>
      <c r="Q5" s="347">
        <v>1615</v>
      </c>
      <c r="R5" s="347">
        <v>1480</v>
      </c>
      <c r="S5" s="348">
        <v>1883</v>
      </c>
      <c r="T5" s="346">
        <v>1290</v>
      </c>
      <c r="U5" s="347">
        <v>1520</v>
      </c>
      <c r="V5" s="347">
        <v>1690</v>
      </c>
      <c r="W5" s="347">
        <v>1722</v>
      </c>
      <c r="X5" s="347">
        <v>1635</v>
      </c>
      <c r="Y5" s="347">
        <v>1654</v>
      </c>
      <c r="Z5" s="347">
        <v>1683</v>
      </c>
      <c r="AA5" s="347">
        <v>1710</v>
      </c>
      <c r="AB5" s="347">
        <v>1559</v>
      </c>
      <c r="AC5" s="347">
        <v>1615</v>
      </c>
      <c r="AD5" s="347">
        <v>1480</v>
      </c>
      <c r="AE5" s="348">
        <v>1883</v>
      </c>
      <c r="AF5" s="346">
        <v>1290</v>
      </c>
      <c r="AG5" s="347">
        <v>1520</v>
      </c>
      <c r="AH5" s="347">
        <v>1690</v>
      </c>
      <c r="AI5" s="347">
        <v>1722</v>
      </c>
      <c r="AJ5" s="347">
        <v>1635</v>
      </c>
      <c r="AK5" s="347">
        <v>1654</v>
      </c>
      <c r="AL5" s="347">
        <v>1683</v>
      </c>
      <c r="AM5" s="347">
        <v>1710</v>
      </c>
      <c r="AN5" s="347">
        <v>1559</v>
      </c>
      <c r="AO5" s="347">
        <v>1615</v>
      </c>
      <c r="AP5" s="347">
        <v>1480</v>
      </c>
      <c r="AQ5" s="348">
        <v>1883</v>
      </c>
      <c r="AR5" s="346">
        <v>1290</v>
      </c>
      <c r="AS5" s="347">
        <v>1520</v>
      </c>
      <c r="AT5" s="347">
        <v>1690</v>
      </c>
      <c r="AU5" s="347">
        <v>1722</v>
      </c>
      <c r="AV5" s="347">
        <v>1635</v>
      </c>
      <c r="AW5" s="347">
        <v>1654</v>
      </c>
      <c r="AX5" s="347">
        <v>1683</v>
      </c>
      <c r="AY5" s="347">
        <v>1710</v>
      </c>
      <c r="AZ5" s="347">
        <v>1559</v>
      </c>
      <c r="BA5" s="347">
        <v>1615</v>
      </c>
      <c r="BB5" s="347">
        <v>1480</v>
      </c>
      <c r="BC5" s="348">
        <v>1883</v>
      </c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</row>
    <row r="6" spans="1:76" s="34" customFormat="1" ht="13.5" thickBot="1">
      <c r="A6" s="94" t="s">
        <v>42</v>
      </c>
      <c r="B6" s="246"/>
      <c r="C6" s="25"/>
      <c r="D6" s="25"/>
      <c r="E6" s="26"/>
      <c r="F6" s="97" t="s">
        <v>42</v>
      </c>
      <c r="G6" s="277" t="s">
        <v>2</v>
      </c>
      <c r="H6" s="349">
        <v>756</v>
      </c>
      <c r="I6" s="350">
        <v>757</v>
      </c>
      <c r="J6" s="350">
        <v>787</v>
      </c>
      <c r="K6" s="350">
        <v>740</v>
      </c>
      <c r="L6" s="350">
        <v>749</v>
      </c>
      <c r="M6" s="350">
        <v>750</v>
      </c>
      <c r="N6" s="350">
        <v>773</v>
      </c>
      <c r="O6" s="350">
        <v>790</v>
      </c>
      <c r="P6" s="350">
        <v>807</v>
      </c>
      <c r="Q6" s="350">
        <v>820</v>
      </c>
      <c r="R6" s="350">
        <v>815</v>
      </c>
      <c r="S6" s="351">
        <v>863</v>
      </c>
      <c r="T6" s="349">
        <v>756</v>
      </c>
      <c r="U6" s="350">
        <v>757</v>
      </c>
      <c r="V6" s="350">
        <v>787</v>
      </c>
      <c r="W6" s="350">
        <v>740</v>
      </c>
      <c r="X6" s="350">
        <v>749</v>
      </c>
      <c r="Y6" s="350">
        <v>750</v>
      </c>
      <c r="Z6" s="350">
        <v>773</v>
      </c>
      <c r="AA6" s="350">
        <v>790</v>
      </c>
      <c r="AB6" s="350">
        <v>807</v>
      </c>
      <c r="AC6" s="350">
        <v>820</v>
      </c>
      <c r="AD6" s="350">
        <v>815</v>
      </c>
      <c r="AE6" s="351">
        <v>863</v>
      </c>
      <c r="AF6" s="349">
        <v>756</v>
      </c>
      <c r="AG6" s="350">
        <v>757</v>
      </c>
      <c r="AH6" s="350">
        <v>787</v>
      </c>
      <c r="AI6" s="350">
        <v>740</v>
      </c>
      <c r="AJ6" s="350">
        <v>749</v>
      </c>
      <c r="AK6" s="350">
        <v>750</v>
      </c>
      <c r="AL6" s="350">
        <v>773</v>
      </c>
      <c r="AM6" s="350">
        <v>790</v>
      </c>
      <c r="AN6" s="350">
        <v>807</v>
      </c>
      <c r="AO6" s="350">
        <v>820</v>
      </c>
      <c r="AP6" s="350">
        <v>815</v>
      </c>
      <c r="AQ6" s="351">
        <v>863</v>
      </c>
      <c r="AR6" s="349">
        <v>756</v>
      </c>
      <c r="AS6" s="350">
        <v>757</v>
      </c>
      <c r="AT6" s="350">
        <v>787</v>
      </c>
      <c r="AU6" s="350">
        <v>740</v>
      </c>
      <c r="AV6" s="350">
        <v>749</v>
      </c>
      <c r="AW6" s="350">
        <v>750</v>
      </c>
      <c r="AX6" s="350">
        <v>773</v>
      </c>
      <c r="AY6" s="350">
        <v>790</v>
      </c>
      <c r="AZ6" s="350">
        <v>807</v>
      </c>
      <c r="BA6" s="350">
        <v>820</v>
      </c>
      <c r="BB6" s="350">
        <v>815</v>
      </c>
      <c r="BC6" s="351">
        <v>863</v>
      </c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</row>
    <row r="7" spans="1:76" s="30" customFormat="1" ht="25.5">
      <c r="A7" s="106" t="s">
        <v>156</v>
      </c>
      <c r="B7" s="393">
        <v>0.39</v>
      </c>
      <c r="C7" s="393">
        <v>0.54</v>
      </c>
      <c r="D7" s="393">
        <v>0.57999999999999996</v>
      </c>
      <c r="E7" s="393">
        <v>0.65</v>
      </c>
      <c r="F7" s="106" t="s">
        <v>156</v>
      </c>
      <c r="G7" s="280" t="s">
        <v>2</v>
      </c>
      <c r="H7" s="23">
        <f t="shared" ref="H7:S7" si="0">H15*$B$7</f>
        <v>380343.60000000003</v>
      </c>
      <c r="I7" s="21">
        <f t="shared" si="0"/>
        <v>448749.60000000003</v>
      </c>
      <c r="J7" s="21">
        <f t="shared" si="0"/>
        <v>518711.7</v>
      </c>
      <c r="K7" s="21">
        <f t="shared" si="0"/>
        <v>496969.2</v>
      </c>
      <c r="L7" s="21">
        <f t="shared" si="0"/>
        <v>477599.85000000003</v>
      </c>
      <c r="M7" s="21">
        <f t="shared" si="0"/>
        <v>483795</v>
      </c>
      <c r="N7" s="21">
        <f t="shared" si="0"/>
        <v>507374.01</v>
      </c>
      <c r="O7" s="21">
        <f t="shared" si="0"/>
        <v>526851</v>
      </c>
      <c r="P7" s="21">
        <f t="shared" si="0"/>
        <v>490664.07</v>
      </c>
      <c r="Q7" s="21">
        <f t="shared" si="0"/>
        <v>516477</v>
      </c>
      <c r="R7" s="21">
        <f t="shared" si="0"/>
        <v>470418</v>
      </c>
      <c r="S7" s="143">
        <f t="shared" si="0"/>
        <v>633761.31000000006</v>
      </c>
      <c r="T7" s="23">
        <f t="shared" ref="T7:AE7" si="1">T15*$C$7</f>
        <v>526629.6</v>
      </c>
      <c r="U7" s="21">
        <f t="shared" si="1"/>
        <v>621345.60000000009</v>
      </c>
      <c r="V7" s="21">
        <f t="shared" si="1"/>
        <v>718216.20000000007</v>
      </c>
      <c r="W7" s="21">
        <f t="shared" si="1"/>
        <v>688111.20000000007</v>
      </c>
      <c r="X7" s="21">
        <f t="shared" si="1"/>
        <v>661292.10000000009</v>
      </c>
      <c r="Y7" s="21">
        <f t="shared" si="1"/>
        <v>669870</v>
      </c>
      <c r="Z7" s="21">
        <f t="shared" si="1"/>
        <v>702517.8600000001</v>
      </c>
      <c r="AA7" s="21">
        <f t="shared" si="1"/>
        <v>729486</v>
      </c>
      <c r="AB7" s="21">
        <f t="shared" si="1"/>
        <v>679381.02</v>
      </c>
      <c r="AC7" s="21">
        <f t="shared" si="1"/>
        <v>715122</v>
      </c>
      <c r="AD7" s="21">
        <f t="shared" si="1"/>
        <v>651348</v>
      </c>
      <c r="AE7" s="143">
        <f t="shared" si="1"/>
        <v>877515.66</v>
      </c>
      <c r="AF7" s="23">
        <f t="shared" ref="AF7:AQ7" si="2">AF15*$D$7</f>
        <v>565639.19999999995</v>
      </c>
      <c r="AG7" s="21">
        <f t="shared" si="2"/>
        <v>667371.19999999995</v>
      </c>
      <c r="AH7" s="21">
        <f t="shared" si="2"/>
        <v>771417.39999999991</v>
      </c>
      <c r="AI7" s="21">
        <f t="shared" si="2"/>
        <v>739082.39999999991</v>
      </c>
      <c r="AJ7" s="21">
        <f t="shared" si="2"/>
        <v>710276.7</v>
      </c>
      <c r="AK7" s="21">
        <f t="shared" si="2"/>
        <v>719490</v>
      </c>
      <c r="AL7" s="21">
        <f t="shared" si="2"/>
        <v>754556.22</v>
      </c>
      <c r="AM7" s="21">
        <f t="shared" si="2"/>
        <v>783522</v>
      </c>
      <c r="AN7" s="21">
        <f t="shared" si="2"/>
        <v>729705.53999999992</v>
      </c>
      <c r="AO7" s="21">
        <f t="shared" si="2"/>
        <v>768094</v>
      </c>
      <c r="AP7" s="21">
        <f t="shared" si="2"/>
        <v>699596</v>
      </c>
      <c r="AQ7" s="143">
        <f t="shared" si="2"/>
        <v>942516.82</v>
      </c>
      <c r="AR7" s="23">
        <f t="shared" ref="AR7:BC7" si="3">AR15*$E$7</f>
        <v>633906</v>
      </c>
      <c r="AS7" s="21">
        <f t="shared" si="3"/>
        <v>747916</v>
      </c>
      <c r="AT7" s="21">
        <f t="shared" si="3"/>
        <v>864519.5</v>
      </c>
      <c r="AU7" s="21">
        <f t="shared" si="3"/>
        <v>828282</v>
      </c>
      <c r="AV7" s="21">
        <f t="shared" si="3"/>
        <v>795999.75</v>
      </c>
      <c r="AW7" s="21">
        <f t="shared" si="3"/>
        <v>806325</v>
      </c>
      <c r="AX7" s="21">
        <f t="shared" si="3"/>
        <v>845623.35</v>
      </c>
      <c r="AY7" s="21">
        <f t="shared" si="3"/>
        <v>878085</v>
      </c>
      <c r="AZ7" s="21">
        <f t="shared" si="3"/>
        <v>817773.45000000007</v>
      </c>
      <c r="BA7" s="21">
        <f t="shared" si="3"/>
        <v>860795</v>
      </c>
      <c r="BB7" s="21">
        <f t="shared" si="3"/>
        <v>784030</v>
      </c>
      <c r="BC7" s="143">
        <f t="shared" si="3"/>
        <v>1056268.8500000001</v>
      </c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</row>
    <row r="8" spans="1:76" s="29" customFormat="1" ht="33.75" customHeight="1" thickBot="1">
      <c r="A8" s="137" t="s">
        <v>71</v>
      </c>
      <c r="B8" s="404">
        <f>1-B7</f>
        <v>0.61</v>
      </c>
      <c r="C8" s="404">
        <f t="shared" ref="C8:E8" si="4">1-C7</f>
        <v>0.45999999999999996</v>
      </c>
      <c r="D8" s="404">
        <f t="shared" si="4"/>
        <v>0.42000000000000004</v>
      </c>
      <c r="E8" s="404">
        <f t="shared" si="4"/>
        <v>0.35</v>
      </c>
      <c r="F8" s="137" t="s">
        <v>71</v>
      </c>
      <c r="G8" s="281" t="s">
        <v>2</v>
      </c>
      <c r="H8" s="144">
        <f t="shared" ref="H8:S8" si="5">H15*$B$8</f>
        <v>594896.4</v>
      </c>
      <c r="I8" s="138">
        <f t="shared" si="5"/>
        <v>701890.4</v>
      </c>
      <c r="J8" s="138">
        <f t="shared" si="5"/>
        <v>811318.29999999993</v>
      </c>
      <c r="K8" s="21">
        <f t="shared" si="5"/>
        <v>777310.79999999993</v>
      </c>
      <c r="L8" s="21">
        <f t="shared" si="5"/>
        <v>747015.15</v>
      </c>
      <c r="M8" s="21">
        <f t="shared" si="5"/>
        <v>756705</v>
      </c>
      <c r="N8" s="21">
        <f t="shared" si="5"/>
        <v>793584.99</v>
      </c>
      <c r="O8" s="21">
        <f t="shared" si="5"/>
        <v>824049</v>
      </c>
      <c r="P8" s="21">
        <f t="shared" si="5"/>
        <v>767448.92999999993</v>
      </c>
      <c r="Q8" s="21">
        <f t="shared" si="5"/>
        <v>807823</v>
      </c>
      <c r="R8" s="21">
        <f t="shared" si="5"/>
        <v>735782</v>
      </c>
      <c r="S8" s="143">
        <f t="shared" si="5"/>
        <v>991267.69</v>
      </c>
      <c r="T8" s="23">
        <f t="shared" ref="T8:AE8" si="6">T15*$C$8</f>
        <v>448610.39999999997</v>
      </c>
      <c r="U8" s="21">
        <f t="shared" si="6"/>
        <v>529294.39999999991</v>
      </c>
      <c r="V8" s="21">
        <f t="shared" si="6"/>
        <v>611813.79999999993</v>
      </c>
      <c r="W8" s="21">
        <f t="shared" si="6"/>
        <v>586168.79999999993</v>
      </c>
      <c r="X8" s="21">
        <f t="shared" si="6"/>
        <v>563322.89999999991</v>
      </c>
      <c r="Y8" s="21">
        <f t="shared" si="6"/>
        <v>570630</v>
      </c>
      <c r="Z8" s="21">
        <f t="shared" si="6"/>
        <v>598441.1399999999</v>
      </c>
      <c r="AA8" s="21">
        <f t="shared" si="6"/>
        <v>621414</v>
      </c>
      <c r="AB8" s="21">
        <f t="shared" si="6"/>
        <v>578731.98</v>
      </c>
      <c r="AC8" s="21">
        <f t="shared" si="6"/>
        <v>609178</v>
      </c>
      <c r="AD8" s="21">
        <f t="shared" si="6"/>
        <v>554852</v>
      </c>
      <c r="AE8" s="143">
        <f t="shared" si="6"/>
        <v>747513.34</v>
      </c>
      <c r="AF8" s="23">
        <f t="shared" ref="AF8:AQ8" si="7">AF15*$D$8</f>
        <v>409600.80000000005</v>
      </c>
      <c r="AG8" s="21">
        <f t="shared" si="7"/>
        <v>483268.80000000005</v>
      </c>
      <c r="AH8" s="21">
        <f t="shared" si="7"/>
        <v>558612.60000000009</v>
      </c>
      <c r="AI8" s="21">
        <f t="shared" si="7"/>
        <v>535197.60000000009</v>
      </c>
      <c r="AJ8" s="21">
        <f t="shared" si="7"/>
        <v>514338.30000000005</v>
      </c>
      <c r="AK8" s="21">
        <f t="shared" si="7"/>
        <v>521010.00000000006</v>
      </c>
      <c r="AL8" s="21">
        <f t="shared" si="7"/>
        <v>546402.78</v>
      </c>
      <c r="AM8" s="21">
        <f t="shared" si="7"/>
        <v>567378</v>
      </c>
      <c r="AN8" s="21">
        <f t="shared" si="7"/>
        <v>528407.46000000008</v>
      </c>
      <c r="AO8" s="21">
        <f t="shared" si="7"/>
        <v>556206</v>
      </c>
      <c r="AP8" s="21">
        <f t="shared" si="7"/>
        <v>506604.00000000006</v>
      </c>
      <c r="AQ8" s="143">
        <f t="shared" si="7"/>
        <v>682512.18</v>
      </c>
      <c r="AR8" s="23">
        <f t="shared" ref="AR8:BC8" si="8">AR15*$E$8</f>
        <v>341334</v>
      </c>
      <c r="AS8" s="21">
        <f t="shared" si="8"/>
        <v>402724</v>
      </c>
      <c r="AT8" s="21">
        <f t="shared" si="8"/>
        <v>465510.49999999994</v>
      </c>
      <c r="AU8" s="21">
        <f t="shared" si="8"/>
        <v>445998</v>
      </c>
      <c r="AV8" s="21">
        <f t="shared" si="8"/>
        <v>428615.25</v>
      </c>
      <c r="AW8" s="21">
        <f t="shared" si="8"/>
        <v>434175</v>
      </c>
      <c r="AX8" s="21">
        <f t="shared" si="8"/>
        <v>455335.64999999997</v>
      </c>
      <c r="AY8" s="21">
        <f t="shared" si="8"/>
        <v>472814.99999999994</v>
      </c>
      <c r="AZ8" s="21">
        <f t="shared" si="8"/>
        <v>440339.55</v>
      </c>
      <c r="BA8" s="21">
        <f t="shared" si="8"/>
        <v>463504.99999999994</v>
      </c>
      <c r="BB8" s="21">
        <f t="shared" si="8"/>
        <v>422170</v>
      </c>
      <c r="BC8" s="143">
        <f t="shared" si="8"/>
        <v>568760.14999999991</v>
      </c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</row>
    <row r="9" spans="1:76" s="87" customFormat="1" ht="15.75" customHeight="1" thickBot="1">
      <c r="A9" s="130" t="s">
        <v>155</v>
      </c>
      <c r="B9" s="131"/>
      <c r="C9" s="131"/>
      <c r="D9" s="131"/>
      <c r="E9" s="131"/>
      <c r="F9" s="131"/>
      <c r="G9" s="131"/>
      <c r="H9" s="132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5"/>
      <c r="T9" s="132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5"/>
      <c r="AF9" s="132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223"/>
      <c r="AR9" s="132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5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</row>
    <row r="10" spans="1:76" s="87" customFormat="1" ht="39" customHeight="1">
      <c r="A10" s="98" t="s">
        <v>157</v>
      </c>
      <c r="B10" s="85">
        <v>1.2</v>
      </c>
      <c r="C10" s="85">
        <v>1.2</v>
      </c>
      <c r="D10" s="85">
        <v>1.2</v>
      </c>
      <c r="E10" s="85">
        <v>1.2</v>
      </c>
      <c r="F10" s="98" t="s">
        <v>159</v>
      </c>
      <c r="G10" s="100" t="s">
        <v>2</v>
      </c>
      <c r="H10" s="88">
        <f>H7/($B$10+1)</f>
        <v>172883.45454545456</v>
      </c>
      <c r="I10" s="89">
        <f t="shared" ref="I10:S10" si="9">I7/($B$10+1)</f>
        <v>203977.09090909091</v>
      </c>
      <c r="J10" s="89">
        <f t="shared" si="9"/>
        <v>235778.04545454544</v>
      </c>
      <c r="K10" s="89">
        <f t="shared" si="9"/>
        <v>225895.09090909088</v>
      </c>
      <c r="L10" s="89">
        <f t="shared" si="9"/>
        <v>217090.84090909091</v>
      </c>
      <c r="M10" s="89">
        <f t="shared" si="9"/>
        <v>219906.81818181818</v>
      </c>
      <c r="N10" s="89">
        <f t="shared" si="9"/>
        <v>230624.55</v>
      </c>
      <c r="O10" s="89">
        <f t="shared" si="9"/>
        <v>239477.72727272726</v>
      </c>
      <c r="P10" s="89">
        <f t="shared" si="9"/>
        <v>223029.12272727271</v>
      </c>
      <c r="Q10" s="89">
        <f t="shared" si="9"/>
        <v>234762.27272727271</v>
      </c>
      <c r="R10" s="89">
        <f t="shared" si="9"/>
        <v>213826.36363636362</v>
      </c>
      <c r="S10" s="90">
        <f t="shared" si="9"/>
        <v>288073.32272727275</v>
      </c>
      <c r="T10" s="88">
        <f t="shared" ref="T10:AE10" si="10">T7/($C$10+1)</f>
        <v>239377.09090909088</v>
      </c>
      <c r="U10" s="89">
        <f t="shared" si="10"/>
        <v>282429.81818181818</v>
      </c>
      <c r="V10" s="89">
        <f t="shared" si="10"/>
        <v>326461.90909090912</v>
      </c>
      <c r="W10" s="89">
        <f>W7/($C$10+1)</f>
        <v>312777.81818181818</v>
      </c>
      <c r="X10" s="89">
        <f t="shared" si="10"/>
        <v>300587.31818181818</v>
      </c>
      <c r="Y10" s="89">
        <f t="shared" si="10"/>
        <v>304486.36363636359</v>
      </c>
      <c r="Z10" s="89">
        <f t="shared" si="10"/>
        <v>319326.30000000005</v>
      </c>
      <c r="AA10" s="89">
        <f t="shared" si="10"/>
        <v>331584.54545454541</v>
      </c>
      <c r="AB10" s="89">
        <f t="shared" si="10"/>
        <v>308809.55454545451</v>
      </c>
      <c r="AC10" s="89">
        <f t="shared" si="10"/>
        <v>325055.45454545453</v>
      </c>
      <c r="AD10" s="89">
        <f t="shared" si="10"/>
        <v>296067.27272727271</v>
      </c>
      <c r="AE10" s="90">
        <f t="shared" si="10"/>
        <v>398870.75454545452</v>
      </c>
      <c r="AF10" s="88">
        <f t="shared" ref="AF10:AQ10" si="11">AF7/($D$10+1)</f>
        <v>257108.72727272724</v>
      </c>
      <c r="AG10" s="89">
        <f t="shared" si="11"/>
        <v>303350.54545454541</v>
      </c>
      <c r="AH10" s="89">
        <f t="shared" si="11"/>
        <v>350644.27272727265</v>
      </c>
      <c r="AI10" s="89">
        <f t="shared" si="11"/>
        <v>335946.54545454541</v>
      </c>
      <c r="AJ10" s="89">
        <f t="shared" si="11"/>
        <v>322853.04545454541</v>
      </c>
      <c r="AK10" s="89">
        <f t="shared" si="11"/>
        <v>327040.90909090906</v>
      </c>
      <c r="AL10" s="89">
        <f t="shared" si="11"/>
        <v>342980.1</v>
      </c>
      <c r="AM10" s="89">
        <f t="shared" si="11"/>
        <v>356146.36363636359</v>
      </c>
      <c r="AN10" s="89">
        <f t="shared" si="11"/>
        <v>331684.33636363631</v>
      </c>
      <c r="AO10" s="89">
        <f t="shared" si="11"/>
        <v>349133.63636363635</v>
      </c>
      <c r="AP10" s="89">
        <f t="shared" si="11"/>
        <v>317998.18181818177</v>
      </c>
      <c r="AQ10" s="90">
        <f t="shared" si="11"/>
        <v>428416.73636363633</v>
      </c>
      <c r="AR10" s="88">
        <f t="shared" ref="AR10:BC10" si="12">AR7/($E$10+1)</f>
        <v>288139.09090909088</v>
      </c>
      <c r="AS10" s="89">
        <f t="shared" si="12"/>
        <v>339961.81818181818</v>
      </c>
      <c r="AT10" s="89">
        <f t="shared" si="12"/>
        <v>392963.40909090906</v>
      </c>
      <c r="AU10" s="89">
        <f t="shared" si="12"/>
        <v>376491.81818181818</v>
      </c>
      <c r="AV10" s="89">
        <f t="shared" si="12"/>
        <v>361818.06818181818</v>
      </c>
      <c r="AW10" s="89">
        <f t="shared" si="12"/>
        <v>366511.36363636359</v>
      </c>
      <c r="AX10" s="89">
        <f t="shared" si="12"/>
        <v>384374.24999999994</v>
      </c>
      <c r="AY10" s="89">
        <f t="shared" si="12"/>
        <v>399129.54545454541</v>
      </c>
      <c r="AZ10" s="89">
        <f t="shared" si="12"/>
        <v>371715.20454545453</v>
      </c>
      <c r="BA10" s="89">
        <f t="shared" si="12"/>
        <v>391270.45454545453</v>
      </c>
      <c r="BB10" s="89">
        <f t="shared" si="12"/>
        <v>356377.27272727271</v>
      </c>
      <c r="BC10" s="90">
        <f t="shared" si="12"/>
        <v>480122.20454545453</v>
      </c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</row>
    <row r="11" spans="1:76" s="87" customFormat="1" ht="39" customHeight="1" thickBot="1">
      <c r="A11" s="99" t="s">
        <v>121</v>
      </c>
      <c r="B11" s="86">
        <v>0.65</v>
      </c>
      <c r="C11" s="86">
        <v>0.65</v>
      </c>
      <c r="D11" s="86">
        <v>0.65</v>
      </c>
      <c r="E11" s="86">
        <v>0.65</v>
      </c>
      <c r="F11" s="99" t="s">
        <v>125</v>
      </c>
      <c r="G11" s="101" t="s">
        <v>2</v>
      </c>
      <c r="H11" s="136">
        <f>H8/($B$11+1)</f>
        <v>360543.27272727276</v>
      </c>
      <c r="I11" s="142">
        <f t="shared" ref="I11:S11" si="13">I8/($B$11+1)</f>
        <v>425388.12121212127</v>
      </c>
      <c r="J11" s="142">
        <f t="shared" si="13"/>
        <v>491708.06060606061</v>
      </c>
      <c r="K11" s="142">
        <f t="shared" si="13"/>
        <v>471097.45454545453</v>
      </c>
      <c r="L11" s="142">
        <f t="shared" si="13"/>
        <v>452736.45454545459</v>
      </c>
      <c r="M11" s="142">
        <f t="shared" si="13"/>
        <v>458609.09090909094</v>
      </c>
      <c r="N11" s="142">
        <f t="shared" si="13"/>
        <v>480960.60000000003</v>
      </c>
      <c r="O11" s="142">
        <f t="shared" si="13"/>
        <v>499423.63636363641</v>
      </c>
      <c r="P11" s="142">
        <f t="shared" si="13"/>
        <v>465120.5636363636</v>
      </c>
      <c r="Q11" s="142">
        <f t="shared" si="13"/>
        <v>489589.69696969702</v>
      </c>
      <c r="R11" s="142">
        <f t="shared" si="13"/>
        <v>445928.48484848486</v>
      </c>
      <c r="S11" s="224">
        <f t="shared" si="13"/>
        <v>600768.296969697</v>
      </c>
      <c r="T11" s="136">
        <f t="shared" ref="T11:AE11" si="14">T8/($C$11+1)</f>
        <v>271885.09090909088</v>
      </c>
      <c r="U11" s="142">
        <f t="shared" si="14"/>
        <v>320784.4848484848</v>
      </c>
      <c r="V11" s="142">
        <f t="shared" si="14"/>
        <v>370796.24242424237</v>
      </c>
      <c r="W11" s="142">
        <f t="shared" si="14"/>
        <v>355253.81818181818</v>
      </c>
      <c r="X11" s="142">
        <f t="shared" si="14"/>
        <v>341407.81818181812</v>
      </c>
      <c r="Y11" s="142">
        <f t="shared" si="14"/>
        <v>345836.36363636365</v>
      </c>
      <c r="Z11" s="142">
        <f t="shared" si="14"/>
        <v>362691.6</v>
      </c>
      <c r="AA11" s="142">
        <f t="shared" si="14"/>
        <v>376614.54545454547</v>
      </c>
      <c r="AB11" s="142">
        <f t="shared" si="14"/>
        <v>350746.65454545454</v>
      </c>
      <c r="AC11" s="142">
        <f t="shared" si="14"/>
        <v>369198.7878787879</v>
      </c>
      <c r="AD11" s="142">
        <f t="shared" si="14"/>
        <v>336273.93939393939</v>
      </c>
      <c r="AE11" s="224">
        <f t="shared" si="14"/>
        <v>453038.38787878788</v>
      </c>
      <c r="AF11" s="136">
        <f t="shared" ref="AF11:AR11" si="15">AF8/($D$11+1)</f>
        <v>248242.90909090915</v>
      </c>
      <c r="AG11" s="142">
        <f t="shared" si="15"/>
        <v>292890.18181818188</v>
      </c>
      <c r="AH11" s="142">
        <f t="shared" si="15"/>
        <v>338553.090909091</v>
      </c>
      <c r="AI11" s="142">
        <f t="shared" si="15"/>
        <v>324362.18181818188</v>
      </c>
      <c r="AJ11" s="142">
        <f t="shared" si="15"/>
        <v>311720.18181818188</v>
      </c>
      <c r="AK11" s="142">
        <f t="shared" si="15"/>
        <v>315763.63636363641</v>
      </c>
      <c r="AL11" s="142">
        <f t="shared" si="15"/>
        <v>331153.2</v>
      </c>
      <c r="AM11" s="142">
        <f t="shared" si="15"/>
        <v>343865.45454545459</v>
      </c>
      <c r="AN11" s="142">
        <f t="shared" si="15"/>
        <v>320246.94545454549</v>
      </c>
      <c r="AO11" s="142">
        <f t="shared" si="15"/>
        <v>337094.54545454547</v>
      </c>
      <c r="AP11" s="142">
        <f t="shared" si="15"/>
        <v>307032.72727272735</v>
      </c>
      <c r="AQ11" s="224">
        <f t="shared" si="15"/>
        <v>413643.74545454548</v>
      </c>
      <c r="AR11" s="136">
        <f t="shared" si="15"/>
        <v>206869.09090909091</v>
      </c>
      <c r="AS11" s="142">
        <f t="shared" ref="AS11:BC11" si="16">AS8/($E$11+1)</f>
        <v>244075.15151515152</v>
      </c>
      <c r="AT11" s="142">
        <f t="shared" si="16"/>
        <v>282127.57575757575</v>
      </c>
      <c r="AU11" s="142">
        <f t="shared" si="16"/>
        <v>270301.81818181818</v>
      </c>
      <c r="AV11" s="142">
        <f t="shared" si="16"/>
        <v>259766.81818181821</v>
      </c>
      <c r="AW11" s="142">
        <f t="shared" si="16"/>
        <v>263136.36363636365</v>
      </c>
      <c r="AX11" s="142">
        <f t="shared" si="16"/>
        <v>275961</v>
      </c>
      <c r="AY11" s="142">
        <f t="shared" si="16"/>
        <v>286554.54545454541</v>
      </c>
      <c r="AZ11" s="142">
        <f t="shared" si="16"/>
        <v>266872.45454545453</v>
      </c>
      <c r="BA11" s="141">
        <f t="shared" si="16"/>
        <v>280912.12121212122</v>
      </c>
      <c r="BB11" s="141">
        <f t="shared" si="16"/>
        <v>255860.60606060608</v>
      </c>
      <c r="BC11" s="140">
        <f t="shared" si="16"/>
        <v>344703.12121212116</v>
      </c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</row>
    <row r="12" spans="1:76" s="29" customFormat="1" ht="39" customHeight="1" thickBot="1">
      <c r="B12" s="464"/>
      <c r="C12" s="465"/>
      <c r="D12" s="465"/>
      <c r="E12" s="466"/>
      <c r="F12" s="104" t="s">
        <v>158</v>
      </c>
      <c r="G12" s="282" t="s">
        <v>2</v>
      </c>
      <c r="H12" s="22">
        <f t="shared" ref="H12:BC12" si="17">H7-H10</f>
        <v>207460.14545454548</v>
      </c>
      <c r="I12" s="22">
        <f t="shared" si="17"/>
        <v>244772.50909090912</v>
      </c>
      <c r="J12" s="22">
        <f t="shared" si="17"/>
        <v>282933.65454545454</v>
      </c>
      <c r="K12" s="22">
        <f t="shared" si="17"/>
        <v>271074.10909090913</v>
      </c>
      <c r="L12" s="22">
        <f t="shared" si="17"/>
        <v>260509.00909090912</v>
      </c>
      <c r="M12" s="22">
        <f t="shared" si="17"/>
        <v>263888.18181818182</v>
      </c>
      <c r="N12" s="22">
        <f t="shared" si="17"/>
        <v>276749.46000000002</v>
      </c>
      <c r="O12" s="22">
        <f t="shared" si="17"/>
        <v>287373.27272727271</v>
      </c>
      <c r="P12" s="22">
        <f t="shared" si="17"/>
        <v>267634.94727272727</v>
      </c>
      <c r="Q12" s="22">
        <f t="shared" si="17"/>
        <v>281714.72727272729</v>
      </c>
      <c r="R12" s="22">
        <f t="shared" si="17"/>
        <v>256591.63636363638</v>
      </c>
      <c r="S12" s="129">
        <f t="shared" si="17"/>
        <v>345687.9872727273</v>
      </c>
      <c r="T12" s="22">
        <f t="shared" si="17"/>
        <v>287252.50909090909</v>
      </c>
      <c r="U12" s="22">
        <f t="shared" si="17"/>
        <v>338915.78181818192</v>
      </c>
      <c r="V12" s="22">
        <f t="shared" si="17"/>
        <v>391754.29090909095</v>
      </c>
      <c r="W12" s="22">
        <f>W7-W10</f>
        <v>375333.38181818189</v>
      </c>
      <c r="X12" s="22">
        <f t="shared" si="17"/>
        <v>360704.78181818192</v>
      </c>
      <c r="Y12" s="22">
        <f t="shared" si="17"/>
        <v>365383.63636363641</v>
      </c>
      <c r="Z12" s="22">
        <f t="shared" si="17"/>
        <v>383191.56000000006</v>
      </c>
      <c r="AA12" s="22">
        <f t="shared" si="17"/>
        <v>397901.45454545459</v>
      </c>
      <c r="AB12" s="22">
        <f t="shared" si="17"/>
        <v>370571.46545454551</v>
      </c>
      <c r="AC12" s="22">
        <f t="shared" si="17"/>
        <v>390066.54545454547</v>
      </c>
      <c r="AD12" s="22">
        <f t="shared" si="17"/>
        <v>355280.72727272729</v>
      </c>
      <c r="AE12" s="129">
        <f t="shared" si="17"/>
        <v>478644.90545454551</v>
      </c>
      <c r="AF12" s="22">
        <f t="shared" si="17"/>
        <v>308530.47272727272</v>
      </c>
      <c r="AG12" s="22">
        <f t="shared" si="17"/>
        <v>364020.65454545454</v>
      </c>
      <c r="AH12" s="22">
        <f t="shared" si="17"/>
        <v>420773.12727272726</v>
      </c>
      <c r="AI12" s="22">
        <f t="shared" si="17"/>
        <v>403135.85454545449</v>
      </c>
      <c r="AJ12" s="22">
        <f t="shared" si="17"/>
        <v>387423.65454545454</v>
      </c>
      <c r="AK12" s="22">
        <f t="shared" si="17"/>
        <v>392449.09090909094</v>
      </c>
      <c r="AL12" s="22">
        <f t="shared" si="17"/>
        <v>411576.12</v>
      </c>
      <c r="AM12" s="22">
        <f t="shared" si="17"/>
        <v>427375.63636363641</v>
      </c>
      <c r="AN12" s="22">
        <f t="shared" si="17"/>
        <v>398021.20363636361</v>
      </c>
      <c r="AO12" s="22">
        <f t="shared" si="17"/>
        <v>418960.36363636365</v>
      </c>
      <c r="AP12" s="22">
        <f t="shared" si="17"/>
        <v>381597.81818181823</v>
      </c>
      <c r="AQ12" s="129">
        <f t="shared" si="17"/>
        <v>514100.08363636362</v>
      </c>
      <c r="AR12" s="22">
        <f t="shared" si="17"/>
        <v>345766.90909090912</v>
      </c>
      <c r="AS12" s="22">
        <f t="shared" si="17"/>
        <v>407954.18181818182</v>
      </c>
      <c r="AT12" s="22">
        <f t="shared" si="17"/>
        <v>471556.09090909094</v>
      </c>
      <c r="AU12" s="22">
        <f t="shared" si="17"/>
        <v>451790.18181818182</v>
      </c>
      <c r="AV12" s="22">
        <f t="shared" si="17"/>
        <v>434181.68181818182</v>
      </c>
      <c r="AW12" s="22">
        <f t="shared" si="17"/>
        <v>439813.63636363641</v>
      </c>
      <c r="AX12" s="22">
        <f t="shared" si="17"/>
        <v>461249.10000000003</v>
      </c>
      <c r="AY12" s="22">
        <f t="shared" si="17"/>
        <v>478955.45454545459</v>
      </c>
      <c r="AZ12" s="22">
        <f t="shared" si="17"/>
        <v>446058.24545454554</v>
      </c>
      <c r="BA12" s="22">
        <f t="shared" si="17"/>
        <v>469524.54545454547</v>
      </c>
      <c r="BB12" s="22">
        <f t="shared" si="17"/>
        <v>427652.72727272729</v>
      </c>
      <c r="BC12" s="129">
        <f t="shared" si="17"/>
        <v>576146.64545454551</v>
      </c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</row>
    <row r="13" spans="1:76" s="29" customFormat="1" ht="34.5" customHeight="1" thickBot="1">
      <c r="B13" s="464"/>
      <c r="C13" s="465"/>
      <c r="D13" s="465"/>
      <c r="E13" s="466"/>
      <c r="F13" s="105" t="s">
        <v>122</v>
      </c>
      <c r="G13" s="283" t="s">
        <v>2</v>
      </c>
      <c r="H13" s="24">
        <f t="shared" ref="H13:BC13" si="18">H8-H11</f>
        <v>234353.12727272726</v>
      </c>
      <c r="I13" s="24">
        <f t="shared" si="18"/>
        <v>276502.27878787875</v>
      </c>
      <c r="J13" s="24">
        <f t="shared" si="18"/>
        <v>319610.23939393932</v>
      </c>
      <c r="K13" s="24">
        <f t="shared" si="18"/>
        <v>306213.3454545454</v>
      </c>
      <c r="L13" s="24">
        <f t="shared" si="18"/>
        <v>294278.69545454544</v>
      </c>
      <c r="M13" s="24">
        <f t="shared" si="18"/>
        <v>298095.90909090906</v>
      </c>
      <c r="N13" s="24">
        <f t="shared" si="18"/>
        <v>312624.38999999996</v>
      </c>
      <c r="O13" s="24">
        <f t="shared" si="18"/>
        <v>324625.36363636359</v>
      </c>
      <c r="P13" s="24">
        <f t="shared" si="18"/>
        <v>302328.36636363633</v>
      </c>
      <c r="Q13" s="24">
        <f t="shared" si="18"/>
        <v>318233.30303030298</v>
      </c>
      <c r="R13" s="24">
        <f t="shared" si="18"/>
        <v>289853.51515151514</v>
      </c>
      <c r="S13" s="128">
        <f t="shared" si="18"/>
        <v>390499.39303030295</v>
      </c>
      <c r="T13" s="24">
        <f t="shared" si="18"/>
        <v>176725.30909090908</v>
      </c>
      <c r="U13" s="24">
        <f t="shared" si="18"/>
        <v>208509.9151515151</v>
      </c>
      <c r="V13" s="24">
        <f t="shared" si="18"/>
        <v>241017.55757575756</v>
      </c>
      <c r="W13" s="24">
        <f t="shared" si="18"/>
        <v>230914.98181818175</v>
      </c>
      <c r="X13" s="24">
        <f t="shared" si="18"/>
        <v>221915.08181818179</v>
      </c>
      <c r="Y13" s="24">
        <f t="shared" si="18"/>
        <v>224793.63636363635</v>
      </c>
      <c r="Z13" s="24">
        <f t="shared" si="18"/>
        <v>235749.53999999992</v>
      </c>
      <c r="AA13" s="24">
        <f t="shared" si="18"/>
        <v>244799.45454545453</v>
      </c>
      <c r="AB13" s="24">
        <f t="shared" si="18"/>
        <v>227985.32545454544</v>
      </c>
      <c r="AC13" s="24">
        <f t="shared" si="18"/>
        <v>239979.2121212121</v>
      </c>
      <c r="AD13" s="24">
        <f t="shared" si="18"/>
        <v>218578.06060606061</v>
      </c>
      <c r="AE13" s="128">
        <f t="shared" si="18"/>
        <v>294474.95212121209</v>
      </c>
      <c r="AF13" s="24">
        <f t="shared" si="18"/>
        <v>161357.8909090909</v>
      </c>
      <c r="AG13" s="24">
        <f t="shared" si="18"/>
        <v>190378.61818181816</v>
      </c>
      <c r="AH13" s="24">
        <f t="shared" si="18"/>
        <v>220059.50909090909</v>
      </c>
      <c r="AI13" s="24">
        <f t="shared" si="18"/>
        <v>210835.41818181821</v>
      </c>
      <c r="AJ13" s="24">
        <f t="shared" si="18"/>
        <v>202618.11818181816</v>
      </c>
      <c r="AK13" s="24">
        <f t="shared" si="18"/>
        <v>205246.36363636365</v>
      </c>
      <c r="AL13" s="24">
        <f t="shared" si="18"/>
        <v>215249.58000000002</v>
      </c>
      <c r="AM13" s="24">
        <f t="shared" si="18"/>
        <v>223512.54545454541</v>
      </c>
      <c r="AN13" s="24">
        <f t="shared" si="18"/>
        <v>208160.51454545459</v>
      </c>
      <c r="AO13" s="24">
        <f t="shared" si="18"/>
        <v>219111.45454545453</v>
      </c>
      <c r="AP13" s="24">
        <f t="shared" si="18"/>
        <v>199571.27272727271</v>
      </c>
      <c r="AQ13" s="128">
        <f t="shared" si="18"/>
        <v>268868.43454545457</v>
      </c>
      <c r="AR13" s="24">
        <f t="shared" si="18"/>
        <v>134464.90909090909</v>
      </c>
      <c r="AS13" s="24">
        <f t="shared" si="18"/>
        <v>158648.84848484848</v>
      </c>
      <c r="AT13" s="24">
        <f t="shared" si="18"/>
        <v>183382.9242424242</v>
      </c>
      <c r="AU13" s="24">
        <f t="shared" si="18"/>
        <v>175696.18181818182</v>
      </c>
      <c r="AV13" s="24">
        <f t="shared" si="18"/>
        <v>168848.43181818179</v>
      </c>
      <c r="AW13" s="24">
        <f t="shared" si="18"/>
        <v>171038.63636363635</v>
      </c>
      <c r="AX13" s="24">
        <f t="shared" si="18"/>
        <v>179374.64999999997</v>
      </c>
      <c r="AY13" s="24">
        <f t="shared" si="18"/>
        <v>186260.45454545453</v>
      </c>
      <c r="AZ13" s="24">
        <f t="shared" si="18"/>
        <v>173467.09545454546</v>
      </c>
      <c r="BA13" s="24">
        <f t="shared" si="18"/>
        <v>182592.87878787873</v>
      </c>
      <c r="BB13" s="24">
        <f t="shared" si="18"/>
        <v>166309.39393939392</v>
      </c>
      <c r="BC13" s="128">
        <f t="shared" si="18"/>
        <v>224057.02878787875</v>
      </c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</row>
    <row r="14" spans="1:76" s="29" customFormat="1" ht="12.75" customHeight="1" thickBot="1">
      <c r="B14" s="464"/>
      <c r="C14" s="465"/>
      <c r="D14" s="465"/>
      <c r="E14" s="466"/>
      <c r="F14" s="284" t="s">
        <v>87</v>
      </c>
      <c r="G14" s="285" t="s">
        <v>2</v>
      </c>
      <c r="H14" s="286">
        <f>H12+H13</f>
        <v>441813.27272727271</v>
      </c>
      <c r="I14" s="286">
        <f t="shared" ref="I14:BC14" si="19">I12+I13</f>
        <v>521274.78787878784</v>
      </c>
      <c r="J14" s="286">
        <f t="shared" si="19"/>
        <v>602543.89393939381</v>
      </c>
      <c r="K14" s="286">
        <f t="shared" si="19"/>
        <v>577287.45454545459</v>
      </c>
      <c r="L14" s="286">
        <f t="shared" si="19"/>
        <v>554787.70454545459</v>
      </c>
      <c r="M14" s="286">
        <f t="shared" si="19"/>
        <v>561984.09090909082</v>
      </c>
      <c r="N14" s="286">
        <f t="shared" si="19"/>
        <v>589373.85</v>
      </c>
      <c r="O14" s="286">
        <f t="shared" si="19"/>
        <v>611998.63636363624</v>
      </c>
      <c r="P14" s="286">
        <f t="shared" si="19"/>
        <v>569963.3136363636</v>
      </c>
      <c r="Q14" s="286">
        <f t="shared" si="19"/>
        <v>599948.03030303027</v>
      </c>
      <c r="R14" s="286">
        <f t="shared" si="19"/>
        <v>546445.15151515149</v>
      </c>
      <c r="S14" s="287">
        <f t="shared" si="19"/>
        <v>736187.38030303025</v>
      </c>
      <c r="T14" s="286">
        <f t="shared" si="19"/>
        <v>463977.81818181818</v>
      </c>
      <c r="U14" s="286">
        <f t="shared" si="19"/>
        <v>547425.69696969702</v>
      </c>
      <c r="V14" s="286">
        <f t="shared" si="19"/>
        <v>632771.84848484851</v>
      </c>
      <c r="W14" s="286">
        <f t="shared" si="19"/>
        <v>606248.36363636365</v>
      </c>
      <c r="X14" s="286">
        <f t="shared" si="19"/>
        <v>582619.86363636376</v>
      </c>
      <c r="Y14" s="286">
        <f t="shared" si="19"/>
        <v>590177.27272727271</v>
      </c>
      <c r="Z14" s="286">
        <f t="shared" si="19"/>
        <v>618941.1</v>
      </c>
      <c r="AA14" s="286">
        <f t="shared" si="19"/>
        <v>642700.90909090918</v>
      </c>
      <c r="AB14" s="286">
        <f t="shared" si="19"/>
        <v>598556.79090909101</v>
      </c>
      <c r="AC14" s="286">
        <f t="shared" si="19"/>
        <v>630045.75757575757</v>
      </c>
      <c r="AD14" s="286">
        <f t="shared" si="19"/>
        <v>573858.78787878784</v>
      </c>
      <c r="AE14" s="287">
        <f t="shared" si="19"/>
        <v>773119.85757575766</v>
      </c>
      <c r="AF14" s="286">
        <f t="shared" si="19"/>
        <v>469888.36363636365</v>
      </c>
      <c r="AG14" s="286">
        <f t="shared" si="19"/>
        <v>554399.27272727271</v>
      </c>
      <c r="AH14" s="286">
        <f t="shared" si="19"/>
        <v>640832.63636363635</v>
      </c>
      <c r="AI14" s="286">
        <f t="shared" si="19"/>
        <v>613971.27272727271</v>
      </c>
      <c r="AJ14" s="286">
        <f t="shared" si="19"/>
        <v>590041.77272727271</v>
      </c>
      <c r="AK14" s="286">
        <f t="shared" si="19"/>
        <v>597695.45454545459</v>
      </c>
      <c r="AL14" s="286">
        <f t="shared" si="19"/>
        <v>626825.69999999995</v>
      </c>
      <c r="AM14" s="286">
        <f t="shared" si="19"/>
        <v>650888.18181818188</v>
      </c>
      <c r="AN14" s="286">
        <f t="shared" si="19"/>
        <v>606181.71818181826</v>
      </c>
      <c r="AO14" s="286">
        <f t="shared" si="19"/>
        <v>638071.81818181812</v>
      </c>
      <c r="AP14" s="286">
        <f t="shared" si="19"/>
        <v>581169.09090909094</v>
      </c>
      <c r="AQ14" s="287">
        <f t="shared" si="19"/>
        <v>782968.51818181819</v>
      </c>
      <c r="AR14" s="286">
        <f t="shared" si="19"/>
        <v>480231.81818181823</v>
      </c>
      <c r="AS14" s="286">
        <f t="shared" si="19"/>
        <v>566603.03030303027</v>
      </c>
      <c r="AT14" s="286">
        <f t="shared" si="19"/>
        <v>654939.01515151514</v>
      </c>
      <c r="AU14" s="286">
        <f t="shared" si="19"/>
        <v>627486.36363636365</v>
      </c>
      <c r="AV14" s="286">
        <f t="shared" si="19"/>
        <v>603030.11363636365</v>
      </c>
      <c r="AW14" s="286">
        <f t="shared" si="19"/>
        <v>610852.27272727271</v>
      </c>
      <c r="AX14" s="286">
        <f t="shared" si="19"/>
        <v>640623.75</v>
      </c>
      <c r="AY14" s="286">
        <f t="shared" si="19"/>
        <v>665215.90909090918</v>
      </c>
      <c r="AZ14" s="286">
        <f t="shared" si="19"/>
        <v>619525.34090909106</v>
      </c>
      <c r="BA14" s="286">
        <f t="shared" si="19"/>
        <v>652117.4242424242</v>
      </c>
      <c r="BB14" s="286">
        <f t="shared" si="19"/>
        <v>593962.12121212122</v>
      </c>
      <c r="BC14" s="287">
        <f t="shared" si="19"/>
        <v>800203.67424242431</v>
      </c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</row>
    <row r="15" spans="1:76" s="403" customFormat="1" ht="16.5" thickBot="1">
      <c r="A15" s="396"/>
      <c r="B15" s="467"/>
      <c r="C15" s="468"/>
      <c r="D15" s="468"/>
      <c r="E15" s="469"/>
      <c r="F15" s="397" t="s">
        <v>78</v>
      </c>
      <c r="G15" s="398" t="s">
        <v>2</v>
      </c>
      <c r="H15" s="399">
        <f>H5*H6</f>
        <v>975240</v>
      </c>
      <c r="I15" s="400">
        <f t="shared" ref="I15:BB15" si="20">I5*I6</f>
        <v>1150640</v>
      </c>
      <c r="J15" s="400">
        <f t="shared" si="20"/>
        <v>1330030</v>
      </c>
      <c r="K15" s="400">
        <f t="shared" si="20"/>
        <v>1274280</v>
      </c>
      <c r="L15" s="400">
        <f t="shared" si="20"/>
        <v>1224615</v>
      </c>
      <c r="M15" s="400">
        <f t="shared" si="20"/>
        <v>1240500</v>
      </c>
      <c r="N15" s="400">
        <f t="shared" si="20"/>
        <v>1300959</v>
      </c>
      <c r="O15" s="400">
        <f t="shared" si="20"/>
        <v>1350900</v>
      </c>
      <c r="P15" s="400">
        <f t="shared" si="20"/>
        <v>1258113</v>
      </c>
      <c r="Q15" s="400">
        <f t="shared" si="20"/>
        <v>1324300</v>
      </c>
      <c r="R15" s="400">
        <f t="shared" si="20"/>
        <v>1206200</v>
      </c>
      <c r="S15" s="401">
        <f t="shared" si="20"/>
        <v>1625029</v>
      </c>
      <c r="T15" s="399">
        <f t="shared" si="20"/>
        <v>975240</v>
      </c>
      <c r="U15" s="400">
        <f t="shared" si="20"/>
        <v>1150640</v>
      </c>
      <c r="V15" s="400">
        <f t="shared" si="20"/>
        <v>1330030</v>
      </c>
      <c r="W15" s="400">
        <f t="shared" si="20"/>
        <v>1274280</v>
      </c>
      <c r="X15" s="400">
        <f t="shared" si="20"/>
        <v>1224615</v>
      </c>
      <c r="Y15" s="400">
        <f t="shared" si="20"/>
        <v>1240500</v>
      </c>
      <c r="Z15" s="400">
        <f t="shared" si="20"/>
        <v>1300959</v>
      </c>
      <c r="AA15" s="400">
        <f t="shared" si="20"/>
        <v>1350900</v>
      </c>
      <c r="AB15" s="400">
        <f t="shared" si="20"/>
        <v>1258113</v>
      </c>
      <c r="AC15" s="400">
        <f t="shared" si="20"/>
        <v>1324300</v>
      </c>
      <c r="AD15" s="400">
        <f t="shared" si="20"/>
        <v>1206200</v>
      </c>
      <c r="AE15" s="401">
        <f t="shared" si="20"/>
        <v>1625029</v>
      </c>
      <c r="AF15" s="399">
        <f t="shared" si="20"/>
        <v>975240</v>
      </c>
      <c r="AG15" s="400">
        <f t="shared" si="20"/>
        <v>1150640</v>
      </c>
      <c r="AH15" s="400">
        <f t="shared" si="20"/>
        <v>1330030</v>
      </c>
      <c r="AI15" s="400">
        <f t="shared" si="20"/>
        <v>1274280</v>
      </c>
      <c r="AJ15" s="400">
        <f t="shared" si="20"/>
        <v>1224615</v>
      </c>
      <c r="AK15" s="400">
        <f t="shared" si="20"/>
        <v>1240500</v>
      </c>
      <c r="AL15" s="400">
        <f t="shared" si="20"/>
        <v>1300959</v>
      </c>
      <c r="AM15" s="400">
        <f t="shared" si="20"/>
        <v>1350900</v>
      </c>
      <c r="AN15" s="400">
        <f t="shared" si="20"/>
        <v>1258113</v>
      </c>
      <c r="AO15" s="400">
        <f t="shared" si="20"/>
        <v>1324300</v>
      </c>
      <c r="AP15" s="400">
        <f t="shared" si="20"/>
        <v>1206200</v>
      </c>
      <c r="AQ15" s="401">
        <f t="shared" si="20"/>
        <v>1625029</v>
      </c>
      <c r="AR15" s="399">
        <f t="shared" si="20"/>
        <v>975240</v>
      </c>
      <c r="AS15" s="400">
        <f t="shared" si="20"/>
        <v>1150640</v>
      </c>
      <c r="AT15" s="400">
        <f>AT5*AT6</f>
        <v>1330030</v>
      </c>
      <c r="AU15" s="400">
        <f t="shared" si="20"/>
        <v>1274280</v>
      </c>
      <c r="AV15" s="400">
        <f t="shared" si="20"/>
        <v>1224615</v>
      </c>
      <c r="AW15" s="400">
        <f t="shared" si="20"/>
        <v>1240500</v>
      </c>
      <c r="AX15" s="400">
        <f t="shared" si="20"/>
        <v>1300959</v>
      </c>
      <c r="AY15" s="400">
        <f t="shared" si="20"/>
        <v>1350900</v>
      </c>
      <c r="AZ15" s="400">
        <f t="shared" si="20"/>
        <v>1258113</v>
      </c>
      <c r="BA15" s="400">
        <f t="shared" si="20"/>
        <v>1324300</v>
      </c>
      <c r="BB15" s="400">
        <f t="shared" si="20"/>
        <v>1206200</v>
      </c>
      <c r="BC15" s="401">
        <f>BC5*BC6</f>
        <v>1625029</v>
      </c>
      <c r="BD15" s="402"/>
      <c r="BE15" s="402"/>
      <c r="BF15" s="402"/>
      <c r="BG15" s="402"/>
      <c r="BH15" s="402"/>
      <c r="BI15" s="402"/>
      <c r="BJ15" s="402"/>
      <c r="BK15" s="402"/>
      <c r="BL15" s="402"/>
      <c r="BM15" s="402"/>
      <c r="BN15" s="402"/>
      <c r="BO15" s="402"/>
      <c r="BP15" s="402"/>
      <c r="BQ15" s="402"/>
      <c r="BR15" s="402"/>
      <c r="BS15" s="402"/>
      <c r="BT15" s="402"/>
      <c r="BU15" s="402"/>
      <c r="BV15" s="402"/>
      <c r="BW15" s="402"/>
      <c r="BX15" s="402"/>
    </row>
    <row r="16" spans="1:76">
      <c r="C16" s="91"/>
      <c r="F16" s="32" t="s">
        <v>129</v>
      </c>
      <c r="H16" s="108">
        <f>H14/(H15-H14)</f>
        <v>0.82825484764542934</v>
      </c>
      <c r="I16" s="108">
        <f t="shared" ref="I16:BC16" si="21">I14/(I15-I14)</f>
        <v>0.82825484764542923</v>
      </c>
      <c r="J16" s="108">
        <f t="shared" si="21"/>
        <v>0.828254847645429</v>
      </c>
      <c r="K16" s="108">
        <f t="shared" si="21"/>
        <v>0.82825484764542945</v>
      </c>
      <c r="L16" s="108">
        <f t="shared" si="21"/>
        <v>0.82825484764542945</v>
      </c>
      <c r="M16" s="108">
        <f t="shared" si="21"/>
        <v>0.82825484764542912</v>
      </c>
      <c r="N16" s="108">
        <f t="shared" si="21"/>
        <v>0.82825484764542934</v>
      </c>
      <c r="O16" s="108">
        <f t="shared" si="21"/>
        <v>0.828254847645429</v>
      </c>
      <c r="P16" s="108">
        <f t="shared" si="21"/>
        <v>0.82825484764542923</v>
      </c>
      <c r="Q16" s="108">
        <f t="shared" si="21"/>
        <v>0.82825484764542934</v>
      </c>
      <c r="R16" s="108">
        <f t="shared" si="21"/>
        <v>0.82825484764542934</v>
      </c>
      <c r="S16" s="108">
        <f t="shared" si="21"/>
        <v>0.82825484764542923</v>
      </c>
      <c r="T16" s="108">
        <f t="shared" si="21"/>
        <v>0.90751445086705196</v>
      </c>
      <c r="U16" s="108">
        <f t="shared" si="21"/>
        <v>0.90751445086705218</v>
      </c>
      <c r="V16" s="108">
        <f t="shared" si="21"/>
        <v>0.90751445086705207</v>
      </c>
      <c r="W16" s="108">
        <f t="shared" si="21"/>
        <v>0.90751445086705207</v>
      </c>
      <c r="X16" s="108">
        <f t="shared" si="21"/>
        <v>0.9075144508670524</v>
      </c>
      <c r="Y16" s="108">
        <f t="shared" si="21"/>
        <v>0.90751445086705196</v>
      </c>
      <c r="Z16" s="108">
        <f t="shared" si="21"/>
        <v>0.90751445086705196</v>
      </c>
      <c r="AA16" s="108">
        <f t="shared" si="21"/>
        <v>0.90751445086705229</v>
      </c>
      <c r="AB16" s="108">
        <f t="shared" si="21"/>
        <v>0.90751445086705229</v>
      </c>
      <c r="AC16" s="108">
        <f t="shared" si="21"/>
        <v>0.90751445086705196</v>
      </c>
      <c r="AD16" s="108">
        <f t="shared" si="21"/>
        <v>0.90751445086705196</v>
      </c>
      <c r="AE16" s="108">
        <f t="shared" si="21"/>
        <v>0.90751445086705218</v>
      </c>
      <c r="AF16" s="108">
        <f t="shared" si="21"/>
        <v>0.92982456140350878</v>
      </c>
      <c r="AG16" s="108">
        <f t="shared" si="21"/>
        <v>0.92982456140350866</v>
      </c>
      <c r="AH16" s="108">
        <f t="shared" si="21"/>
        <v>0.92982456140350878</v>
      </c>
      <c r="AI16" s="108">
        <f t="shared" si="21"/>
        <v>0.92982456140350866</v>
      </c>
      <c r="AJ16" s="108">
        <f t="shared" si="21"/>
        <v>0.92982456140350866</v>
      </c>
      <c r="AK16" s="108">
        <f t="shared" si="21"/>
        <v>0.92982456140350889</v>
      </c>
      <c r="AL16" s="108">
        <f t="shared" si="21"/>
        <v>0.92982456140350866</v>
      </c>
      <c r="AM16" s="108">
        <f t="shared" si="21"/>
        <v>0.929824561403509</v>
      </c>
      <c r="AN16" s="108">
        <f t="shared" si="21"/>
        <v>0.929824561403509</v>
      </c>
      <c r="AO16" s="108">
        <f t="shared" si="21"/>
        <v>0.92982456140350855</v>
      </c>
      <c r="AP16" s="108">
        <f t="shared" si="21"/>
        <v>0.92982456140350889</v>
      </c>
      <c r="AQ16" s="108">
        <f t="shared" si="21"/>
        <v>0.92982456140350878</v>
      </c>
      <c r="AR16" s="108">
        <f t="shared" si="21"/>
        <v>0.97014925373134353</v>
      </c>
      <c r="AS16" s="108">
        <f t="shared" si="21"/>
        <v>0.9701492537313432</v>
      </c>
      <c r="AT16" s="108">
        <f t="shared" si="21"/>
        <v>0.9701492537313432</v>
      </c>
      <c r="AU16" s="108">
        <f t="shared" si="21"/>
        <v>0.97014925373134331</v>
      </c>
      <c r="AV16" s="108">
        <f t="shared" si="21"/>
        <v>0.97014925373134331</v>
      </c>
      <c r="AW16" s="108">
        <f t="shared" si="21"/>
        <v>0.9701492537313432</v>
      </c>
      <c r="AX16" s="108">
        <f t="shared" si="21"/>
        <v>0.97014925373134331</v>
      </c>
      <c r="AY16" s="108">
        <f t="shared" si="21"/>
        <v>0.97014925373134353</v>
      </c>
      <c r="AZ16" s="108">
        <f t="shared" si="21"/>
        <v>0.97014925373134375</v>
      </c>
      <c r="BA16" s="108">
        <f t="shared" si="21"/>
        <v>0.9701492537313432</v>
      </c>
      <c r="BB16" s="108">
        <f t="shared" si="21"/>
        <v>0.97014925373134331</v>
      </c>
      <c r="BC16" s="108">
        <f t="shared" si="21"/>
        <v>0.97014925373134342</v>
      </c>
    </row>
    <row r="17" spans="1:76">
      <c r="A17" s="5"/>
      <c r="B17" s="92"/>
    </row>
    <row r="18" spans="1:76">
      <c r="A18" s="5"/>
    </row>
    <row r="19" spans="1:76">
      <c r="A19" s="5"/>
      <c r="B19" s="92"/>
      <c r="C19" s="92"/>
      <c r="D19" s="92"/>
      <c r="H19" s="225"/>
    </row>
    <row r="20" spans="1:76">
      <c r="A20" s="5"/>
      <c r="H20" s="225"/>
      <c r="AG20" s="306"/>
    </row>
    <row r="21" spans="1:76">
      <c r="A21" s="5"/>
      <c r="H21" s="225"/>
    </row>
    <row r="22" spans="1:76">
      <c r="A22" s="5"/>
      <c r="B22" s="92"/>
      <c r="C22" s="93"/>
    </row>
    <row r="23" spans="1:76">
      <c r="A23" s="5"/>
      <c r="H23" s="32"/>
    </row>
    <row r="24" spans="1:76" s="32" customFormat="1">
      <c r="A24" s="5"/>
      <c r="G24" s="5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</row>
    <row r="25" spans="1:76" s="32" customFormat="1">
      <c r="A25" s="5"/>
      <c r="G25" s="5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</row>
  </sheetData>
  <mergeCells count="16">
    <mergeCell ref="B12:E15"/>
    <mergeCell ref="H4:S4"/>
    <mergeCell ref="T4:AE4"/>
    <mergeCell ref="AF4:AQ4"/>
    <mergeCell ref="AR4:BC4"/>
    <mergeCell ref="B5:E5"/>
    <mergeCell ref="B3:B4"/>
    <mergeCell ref="C3:C4"/>
    <mergeCell ref="D3:D4"/>
    <mergeCell ref="E3:E4"/>
    <mergeCell ref="F3:F4"/>
    <mergeCell ref="A1:S1"/>
    <mergeCell ref="H2:S2"/>
    <mergeCell ref="T2:AE2"/>
    <mergeCell ref="AF2:AQ2"/>
    <mergeCell ref="AR2:BC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CM1465"/>
  <sheetViews>
    <sheetView zoomScale="77" zoomScaleNormal="77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P6" sqref="E6:P6"/>
    </sheetView>
  </sheetViews>
  <sheetFormatPr defaultRowHeight="12.75"/>
  <cols>
    <col min="1" max="1" width="2.28515625" style="43" customWidth="1"/>
    <col min="2" max="2" width="4.42578125" customWidth="1"/>
    <col min="3" max="3" width="85" bestFit="1" customWidth="1"/>
    <col min="4" max="4" width="12.42578125" style="27" bestFit="1" customWidth="1"/>
    <col min="5" max="5" width="12.42578125" style="5" bestFit="1" customWidth="1"/>
    <col min="6" max="11" width="14" style="6" bestFit="1" customWidth="1"/>
    <col min="12" max="13" width="14" style="19" bestFit="1" customWidth="1"/>
    <col min="14" max="16" width="14" style="6" bestFit="1" customWidth="1"/>
    <col min="17" max="20" width="14" bestFit="1" customWidth="1"/>
    <col min="21" max="21" width="14" style="13" bestFit="1" customWidth="1"/>
    <col min="22" max="40" width="14" bestFit="1" customWidth="1"/>
    <col min="41" max="51" width="14" style="76" bestFit="1" customWidth="1"/>
    <col min="52" max="52" width="14" style="76" customWidth="1"/>
    <col min="53" max="53" width="9.140625" style="43"/>
    <col min="54" max="54" width="13" style="43" bestFit="1" customWidth="1"/>
    <col min="55" max="55" width="11.85546875" style="43" bestFit="1" customWidth="1"/>
    <col min="56" max="91" width="9.140625" style="43"/>
  </cols>
  <sheetData>
    <row r="1" spans="1:91" ht="12.75" customHeight="1" thickBot="1">
      <c r="B1" s="47"/>
      <c r="C1" s="114"/>
      <c r="D1" s="107"/>
      <c r="E1" s="487" t="s">
        <v>68</v>
      </c>
      <c r="F1" s="488"/>
      <c r="G1" s="488"/>
      <c r="H1" s="488"/>
      <c r="I1" s="488"/>
      <c r="J1" s="488"/>
      <c r="K1" s="488"/>
      <c r="L1" s="488"/>
      <c r="M1" s="488"/>
      <c r="N1" s="488"/>
      <c r="O1" s="488"/>
      <c r="P1" s="489"/>
      <c r="Q1" s="487" t="s">
        <v>69</v>
      </c>
      <c r="R1" s="488"/>
      <c r="S1" s="488"/>
      <c r="T1" s="488"/>
      <c r="U1" s="488"/>
      <c r="V1" s="488"/>
      <c r="W1" s="488"/>
      <c r="X1" s="488"/>
      <c r="Y1" s="488"/>
      <c r="Z1" s="488"/>
      <c r="AA1" s="488"/>
      <c r="AB1" s="489"/>
      <c r="AC1" s="487" t="s">
        <v>70</v>
      </c>
      <c r="AD1" s="488"/>
      <c r="AE1" s="488"/>
      <c r="AF1" s="488"/>
      <c r="AG1" s="488"/>
      <c r="AH1" s="488"/>
      <c r="AI1" s="488"/>
      <c r="AJ1" s="488"/>
      <c r="AK1" s="488"/>
      <c r="AL1" s="488"/>
      <c r="AM1" s="488"/>
      <c r="AN1" s="489"/>
      <c r="AO1" s="505" t="s">
        <v>82</v>
      </c>
      <c r="AP1" s="506"/>
      <c r="AQ1" s="506"/>
      <c r="AR1" s="506"/>
      <c r="AS1" s="506"/>
      <c r="AT1" s="506"/>
      <c r="AU1" s="506"/>
      <c r="AV1" s="506"/>
      <c r="AW1" s="506"/>
      <c r="AX1" s="506"/>
      <c r="AY1" s="506"/>
      <c r="AZ1" s="507"/>
    </row>
    <row r="2" spans="1:91" ht="13.5" customHeight="1" thickBot="1">
      <c r="B2" s="48"/>
      <c r="C2" s="115"/>
      <c r="D2" s="232" t="s">
        <v>81</v>
      </c>
      <c r="E2" s="49" t="s">
        <v>43</v>
      </c>
      <c r="F2" s="50" t="s">
        <v>44</v>
      </c>
      <c r="G2" s="50" t="s">
        <v>45</v>
      </c>
      <c r="H2" s="50" t="s">
        <v>46</v>
      </c>
      <c r="I2" s="50" t="s">
        <v>47</v>
      </c>
      <c r="J2" s="50" t="s">
        <v>48</v>
      </c>
      <c r="K2" s="50" t="s">
        <v>49</v>
      </c>
      <c r="L2" s="50" t="s">
        <v>50</v>
      </c>
      <c r="M2" s="50" t="s">
        <v>51</v>
      </c>
      <c r="N2" s="50" t="s">
        <v>52</v>
      </c>
      <c r="O2" s="50" t="s">
        <v>53</v>
      </c>
      <c r="P2" s="51" t="s">
        <v>54</v>
      </c>
      <c r="Q2" s="49" t="s">
        <v>43</v>
      </c>
      <c r="R2" s="50" t="s">
        <v>44</v>
      </c>
      <c r="S2" s="50" t="s">
        <v>45</v>
      </c>
      <c r="T2" s="50" t="s">
        <v>46</v>
      </c>
      <c r="U2" s="50" t="s">
        <v>47</v>
      </c>
      <c r="V2" s="50" t="s">
        <v>48</v>
      </c>
      <c r="W2" s="50" t="s">
        <v>49</v>
      </c>
      <c r="X2" s="50" t="s">
        <v>50</v>
      </c>
      <c r="Y2" s="50" t="s">
        <v>51</v>
      </c>
      <c r="Z2" s="50" t="s">
        <v>52</v>
      </c>
      <c r="AA2" s="50" t="s">
        <v>53</v>
      </c>
      <c r="AB2" s="51" t="s">
        <v>54</v>
      </c>
      <c r="AC2" s="49" t="s">
        <v>43</v>
      </c>
      <c r="AD2" s="50" t="s">
        <v>44</v>
      </c>
      <c r="AE2" s="50" t="s">
        <v>45</v>
      </c>
      <c r="AF2" s="50" t="s">
        <v>46</v>
      </c>
      <c r="AG2" s="50" t="s">
        <v>47</v>
      </c>
      <c r="AH2" s="50" t="s">
        <v>48</v>
      </c>
      <c r="AI2" s="50" t="s">
        <v>49</v>
      </c>
      <c r="AJ2" s="50" t="s">
        <v>50</v>
      </c>
      <c r="AK2" s="50" t="s">
        <v>51</v>
      </c>
      <c r="AL2" s="50" t="s">
        <v>52</v>
      </c>
      <c r="AM2" s="50" t="s">
        <v>53</v>
      </c>
      <c r="AN2" s="51" t="s">
        <v>54</v>
      </c>
      <c r="AO2" s="48" t="s">
        <v>43</v>
      </c>
      <c r="AP2" s="77" t="s">
        <v>44</v>
      </c>
      <c r="AQ2" s="77" t="s">
        <v>45</v>
      </c>
      <c r="AR2" s="77" t="s">
        <v>46</v>
      </c>
      <c r="AS2" s="77" t="s">
        <v>47</v>
      </c>
      <c r="AT2" s="77" t="s">
        <v>48</v>
      </c>
      <c r="AU2" s="77" t="s">
        <v>49</v>
      </c>
      <c r="AV2" s="77" t="s">
        <v>50</v>
      </c>
      <c r="AW2" s="77" t="s">
        <v>51</v>
      </c>
      <c r="AX2" s="77" t="s">
        <v>52</v>
      </c>
      <c r="AY2" s="77" t="s">
        <v>53</v>
      </c>
      <c r="AZ2" s="78" t="s">
        <v>54</v>
      </c>
    </row>
    <row r="3" spans="1:91" s="12" customFormat="1" ht="13.5" thickBot="1">
      <c r="A3" s="43"/>
      <c r="B3" s="493" t="s">
        <v>73</v>
      </c>
      <c r="C3" s="494"/>
      <c r="D3" s="497"/>
      <c r="E3" s="490"/>
      <c r="F3" s="491"/>
      <c r="G3" s="491"/>
      <c r="H3" s="491"/>
      <c r="I3" s="491"/>
      <c r="J3" s="491"/>
      <c r="K3" s="491"/>
      <c r="L3" s="491"/>
      <c r="M3" s="491"/>
      <c r="N3" s="491"/>
      <c r="O3" s="491"/>
      <c r="P3" s="492"/>
      <c r="Q3" s="508"/>
      <c r="R3" s="509"/>
      <c r="S3" s="509"/>
      <c r="T3" s="509"/>
      <c r="U3" s="509"/>
      <c r="V3" s="509"/>
      <c r="W3" s="509"/>
      <c r="X3" s="509"/>
      <c r="Y3" s="509"/>
      <c r="Z3" s="509"/>
      <c r="AA3" s="509"/>
      <c r="AB3" s="510"/>
      <c r="AC3" s="508"/>
      <c r="AD3" s="509"/>
      <c r="AE3" s="509"/>
      <c r="AF3" s="509"/>
      <c r="AG3" s="509"/>
      <c r="AH3" s="509"/>
      <c r="AI3" s="509"/>
      <c r="AJ3" s="509"/>
      <c r="AK3" s="509"/>
      <c r="AL3" s="509"/>
      <c r="AM3" s="509"/>
      <c r="AN3" s="510"/>
      <c r="AO3" s="123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5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</row>
    <row r="4" spans="1:91" s="12" customFormat="1">
      <c r="A4" s="43"/>
      <c r="B4" s="62">
        <v>1</v>
      </c>
      <c r="C4" s="227" t="s">
        <v>156</v>
      </c>
      <c r="D4" s="498"/>
      <c r="E4" s="65">
        <f>'Доходы франчайзи'!H7</f>
        <v>380343.60000000003</v>
      </c>
      <c r="F4" s="65">
        <f>'Доходы франчайзи'!I7</f>
        <v>448749.60000000003</v>
      </c>
      <c r="G4" s="65">
        <f>'Доходы франчайзи'!J7</f>
        <v>518711.7</v>
      </c>
      <c r="H4" s="65">
        <f>'Доходы франчайзи'!K7</f>
        <v>496969.2</v>
      </c>
      <c r="I4" s="65">
        <f>'Доходы франчайзи'!L7</f>
        <v>477599.85000000003</v>
      </c>
      <c r="J4" s="65">
        <f>'Доходы франчайзи'!M7</f>
        <v>483795</v>
      </c>
      <c r="K4" s="65">
        <f>'Доходы франчайзи'!N7</f>
        <v>507374.01</v>
      </c>
      <c r="L4" s="65">
        <f>'Доходы франчайзи'!O7</f>
        <v>526851</v>
      </c>
      <c r="M4" s="65">
        <f>'Доходы франчайзи'!P7</f>
        <v>490664.07</v>
      </c>
      <c r="N4" s="65">
        <f>'Доходы франчайзи'!Q7</f>
        <v>516477</v>
      </c>
      <c r="O4" s="65">
        <f>'Доходы франчайзи'!R7</f>
        <v>470418</v>
      </c>
      <c r="P4" s="382">
        <f>'Доходы франчайзи'!S7</f>
        <v>633761.31000000006</v>
      </c>
      <c r="Q4" s="65">
        <f>'Доходы франчайзи'!T7</f>
        <v>526629.6</v>
      </c>
      <c r="R4" s="65">
        <f>'Доходы франчайзи'!U7</f>
        <v>621345.60000000009</v>
      </c>
      <c r="S4" s="65">
        <f>'Доходы франчайзи'!V7</f>
        <v>718216.20000000007</v>
      </c>
      <c r="T4" s="65">
        <f>'Доходы франчайзи'!W7</f>
        <v>688111.20000000007</v>
      </c>
      <c r="U4" s="65">
        <f>'Доходы франчайзи'!X7</f>
        <v>661292.10000000009</v>
      </c>
      <c r="V4" s="65">
        <f>'Доходы франчайзи'!Y7</f>
        <v>669870</v>
      </c>
      <c r="W4" s="65">
        <f>'Доходы франчайзи'!Z7</f>
        <v>702517.8600000001</v>
      </c>
      <c r="X4" s="65">
        <f>'Доходы франчайзи'!AA7</f>
        <v>729486</v>
      </c>
      <c r="Y4" s="65">
        <f>'Доходы франчайзи'!AB7</f>
        <v>679381.02</v>
      </c>
      <c r="Z4" s="65">
        <f>'Доходы франчайзи'!AC7</f>
        <v>715122</v>
      </c>
      <c r="AA4" s="65">
        <f>'Доходы франчайзи'!AD7</f>
        <v>651348</v>
      </c>
      <c r="AB4" s="382">
        <f>'Доходы франчайзи'!AE7</f>
        <v>877515.66</v>
      </c>
      <c r="AC4" s="65">
        <f>'Доходы франчайзи'!AF7</f>
        <v>565639.19999999995</v>
      </c>
      <c r="AD4" s="65">
        <f>'Доходы франчайзи'!AG7</f>
        <v>667371.19999999995</v>
      </c>
      <c r="AE4" s="65">
        <f>'Доходы франчайзи'!AH7</f>
        <v>771417.39999999991</v>
      </c>
      <c r="AF4" s="65">
        <f>'Доходы франчайзи'!AI7</f>
        <v>739082.39999999991</v>
      </c>
      <c r="AG4" s="65">
        <f>'Доходы франчайзи'!AJ7</f>
        <v>710276.7</v>
      </c>
      <c r="AH4" s="65">
        <f>'Доходы франчайзи'!AK7</f>
        <v>719490</v>
      </c>
      <c r="AI4" s="65">
        <f>'Доходы франчайзи'!AL7</f>
        <v>754556.22</v>
      </c>
      <c r="AJ4" s="65">
        <f>'Доходы франчайзи'!AM7</f>
        <v>783522</v>
      </c>
      <c r="AK4" s="65">
        <f>'Доходы франчайзи'!AN7</f>
        <v>729705.53999999992</v>
      </c>
      <c r="AL4" s="65">
        <f>'Доходы франчайзи'!AO7</f>
        <v>768094</v>
      </c>
      <c r="AM4" s="65">
        <f>'Доходы франчайзи'!AP7</f>
        <v>699596</v>
      </c>
      <c r="AN4" s="382">
        <f>'Доходы франчайзи'!AQ7</f>
        <v>942516.82</v>
      </c>
      <c r="AO4" s="65">
        <f>'Доходы франчайзи'!AR7</f>
        <v>633906</v>
      </c>
      <c r="AP4" s="65">
        <f>'Доходы франчайзи'!AS7</f>
        <v>747916</v>
      </c>
      <c r="AQ4" s="65">
        <f>'Доходы франчайзи'!AT7</f>
        <v>864519.5</v>
      </c>
      <c r="AR4" s="65">
        <f>'Доходы франчайзи'!AU7</f>
        <v>828282</v>
      </c>
      <c r="AS4" s="65">
        <f>'Доходы франчайзи'!AV7</f>
        <v>795999.75</v>
      </c>
      <c r="AT4" s="65">
        <f>'Доходы франчайзи'!AW7</f>
        <v>806325</v>
      </c>
      <c r="AU4" s="65">
        <f>'Доходы франчайзи'!AX7</f>
        <v>845623.35</v>
      </c>
      <c r="AV4" s="65">
        <f>'Доходы франчайзи'!AY7</f>
        <v>878085</v>
      </c>
      <c r="AW4" s="65">
        <f>'Доходы франчайзи'!AZ7</f>
        <v>817773.45000000007</v>
      </c>
      <c r="AX4" s="65">
        <f>'Доходы франчайзи'!BA7</f>
        <v>860795</v>
      </c>
      <c r="AY4" s="65">
        <f>'Доходы франчайзи'!BB7</f>
        <v>784030</v>
      </c>
      <c r="AZ4" s="382">
        <f>'Доходы франчайзи'!BC7</f>
        <v>1056268.8500000001</v>
      </c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</row>
    <row r="5" spans="1:91" s="12" customFormat="1" ht="13.5" thickBot="1">
      <c r="A5" s="43"/>
      <c r="B5" s="146">
        <v>2</v>
      </c>
      <c r="C5" s="226" t="s">
        <v>71</v>
      </c>
      <c r="D5" s="498"/>
      <c r="E5" s="67">
        <f>'Доходы франчайзи'!H8</f>
        <v>594896.4</v>
      </c>
      <c r="F5" s="67">
        <f>'Доходы франчайзи'!I8</f>
        <v>701890.4</v>
      </c>
      <c r="G5" s="67">
        <f>'Доходы франчайзи'!J8</f>
        <v>811318.29999999993</v>
      </c>
      <c r="H5" s="67">
        <f>'Доходы франчайзи'!K8</f>
        <v>777310.79999999993</v>
      </c>
      <c r="I5" s="67">
        <f>'Доходы франчайзи'!L8</f>
        <v>747015.15</v>
      </c>
      <c r="J5" s="67">
        <f>'Доходы франчайзи'!M8</f>
        <v>756705</v>
      </c>
      <c r="K5" s="67">
        <f>'Доходы франчайзи'!N8</f>
        <v>793584.99</v>
      </c>
      <c r="L5" s="67">
        <f>'Доходы франчайзи'!O8</f>
        <v>824049</v>
      </c>
      <c r="M5" s="67">
        <f>'Доходы франчайзи'!P8</f>
        <v>767448.92999999993</v>
      </c>
      <c r="N5" s="67">
        <f>'Доходы франчайзи'!Q8</f>
        <v>807823</v>
      </c>
      <c r="O5" s="67">
        <f>'Доходы франчайзи'!R8</f>
        <v>735782</v>
      </c>
      <c r="P5" s="383">
        <f>'Доходы франчайзи'!S8</f>
        <v>991267.69</v>
      </c>
      <c r="Q5" s="67">
        <f>'Доходы франчайзи'!T8</f>
        <v>448610.39999999997</v>
      </c>
      <c r="R5" s="67">
        <f>'Доходы франчайзи'!U8</f>
        <v>529294.39999999991</v>
      </c>
      <c r="S5" s="67">
        <f>'Доходы франчайзи'!V8</f>
        <v>611813.79999999993</v>
      </c>
      <c r="T5" s="67">
        <f>'Доходы франчайзи'!W8</f>
        <v>586168.79999999993</v>
      </c>
      <c r="U5" s="67">
        <f>'Доходы франчайзи'!X8</f>
        <v>563322.89999999991</v>
      </c>
      <c r="V5" s="67">
        <f>'Доходы франчайзи'!Y8</f>
        <v>570630</v>
      </c>
      <c r="W5" s="67">
        <f>'Доходы франчайзи'!Z8</f>
        <v>598441.1399999999</v>
      </c>
      <c r="X5" s="67">
        <f>'Доходы франчайзи'!AA8</f>
        <v>621414</v>
      </c>
      <c r="Y5" s="67">
        <f>'Доходы франчайзи'!AB8</f>
        <v>578731.98</v>
      </c>
      <c r="Z5" s="67">
        <f>'Доходы франчайзи'!AC8</f>
        <v>609178</v>
      </c>
      <c r="AA5" s="67">
        <f>'Доходы франчайзи'!AD8</f>
        <v>554852</v>
      </c>
      <c r="AB5" s="383">
        <f>'Доходы франчайзи'!AE8</f>
        <v>747513.34</v>
      </c>
      <c r="AC5" s="67">
        <f>'Доходы франчайзи'!AF8</f>
        <v>409600.80000000005</v>
      </c>
      <c r="AD5" s="67">
        <f>'Доходы франчайзи'!AG8</f>
        <v>483268.80000000005</v>
      </c>
      <c r="AE5" s="67">
        <f>'Доходы франчайзи'!AH8</f>
        <v>558612.60000000009</v>
      </c>
      <c r="AF5" s="67">
        <f>'Доходы франчайзи'!AI8</f>
        <v>535197.60000000009</v>
      </c>
      <c r="AG5" s="67">
        <f>'Доходы франчайзи'!AJ8</f>
        <v>514338.30000000005</v>
      </c>
      <c r="AH5" s="67">
        <f>'Доходы франчайзи'!AK8</f>
        <v>521010.00000000006</v>
      </c>
      <c r="AI5" s="67">
        <f>'Доходы франчайзи'!AL8</f>
        <v>546402.78</v>
      </c>
      <c r="AJ5" s="67">
        <f>'Доходы франчайзи'!AM8</f>
        <v>567378</v>
      </c>
      <c r="AK5" s="67">
        <f>'Доходы франчайзи'!AN8</f>
        <v>528407.46000000008</v>
      </c>
      <c r="AL5" s="67">
        <f>'Доходы франчайзи'!AO8</f>
        <v>556206</v>
      </c>
      <c r="AM5" s="67">
        <f>'Доходы франчайзи'!AP8</f>
        <v>506604.00000000006</v>
      </c>
      <c r="AN5" s="383">
        <f>'Доходы франчайзи'!AQ8</f>
        <v>682512.18</v>
      </c>
      <c r="AO5" s="67">
        <f>'Доходы франчайзи'!AR8</f>
        <v>341334</v>
      </c>
      <c r="AP5" s="67">
        <f>'Доходы франчайзи'!AS8</f>
        <v>402724</v>
      </c>
      <c r="AQ5" s="67">
        <f>'Доходы франчайзи'!AT8</f>
        <v>465510.49999999994</v>
      </c>
      <c r="AR5" s="67">
        <f>'Доходы франчайзи'!AU8</f>
        <v>445998</v>
      </c>
      <c r="AS5" s="67">
        <f>'Доходы франчайзи'!AV8</f>
        <v>428615.25</v>
      </c>
      <c r="AT5" s="67">
        <f>'Доходы франчайзи'!AW8</f>
        <v>434175</v>
      </c>
      <c r="AU5" s="67">
        <f>'Доходы франчайзи'!AX8</f>
        <v>455335.64999999997</v>
      </c>
      <c r="AV5" s="67">
        <f>'Доходы франчайзи'!AY8</f>
        <v>472814.99999999994</v>
      </c>
      <c r="AW5" s="67">
        <f>'Доходы франчайзи'!AZ8</f>
        <v>440339.55</v>
      </c>
      <c r="AX5" s="67">
        <f>'Доходы франчайзи'!BA8</f>
        <v>463504.99999999994</v>
      </c>
      <c r="AY5" s="67">
        <f>'Доходы франчайзи'!BB8</f>
        <v>422170</v>
      </c>
      <c r="AZ5" s="383">
        <f>'Доходы франчайзи'!BC8</f>
        <v>568760.14999999991</v>
      </c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</row>
    <row r="6" spans="1:91" s="72" customFormat="1" ht="13.5" thickBot="1">
      <c r="A6" s="71"/>
      <c r="B6" s="70"/>
      <c r="C6" s="230" t="s">
        <v>181</v>
      </c>
      <c r="D6" s="498"/>
      <c r="E6" s="64">
        <f>SUM(E4:E5)</f>
        <v>975240</v>
      </c>
      <c r="F6" s="64">
        <f t="shared" ref="F6:AZ6" si="0">SUM(F4:F5)</f>
        <v>1150640</v>
      </c>
      <c r="G6" s="64">
        <f t="shared" si="0"/>
        <v>1330030</v>
      </c>
      <c r="H6" s="64">
        <f t="shared" si="0"/>
        <v>1274280</v>
      </c>
      <c r="I6" s="64">
        <f t="shared" si="0"/>
        <v>1224615</v>
      </c>
      <c r="J6" s="64">
        <f t="shared" si="0"/>
        <v>1240500</v>
      </c>
      <c r="K6" s="64">
        <f t="shared" si="0"/>
        <v>1300959</v>
      </c>
      <c r="L6" s="64">
        <f t="shared" si="0"/>
        <v>1350900</v>
      </c>
      <c r="M6" s="64">
        <f t="shared" si="0"/>
        <v>1258113</v>
      </c>
      <c r="N6" s="64">
        <f t="shared" si="0"/>
        <v>1324300</v>
      </c>
      <c r="O6" s="64">
        <f t="shared" si="0"/>
        <v>1206200</v>
      </c>
      <c r="P6" s="384">
        <f t="shared" si="0"/>
        <v>1625029</v>
      </c>
      <c r="Q6" s="64">
        <f t="shared" si="0"/>
        <v>975240</v>
      </c>
      <c r="R6" s="64">
        <f t="shared" si="0"/>
        <v>1150640</v>
      </c>
      <c r="S6" s="64">
        <f t="shared" si="0"/>
        <v>1330030</v>
      </c>
      <c r="T6" s="64">
        <f t="shared" si="0"/>
        <v>1274280</v>
      </c>
      <c r="U6" s="64">
        <f t="shared" si="0"/>
        <v>1224615</v>
      </c>
      <c r="V6" s="64">
        <f t="shared" si="0"/>
        <v>1240500</v>
      </c>
      <c r="W6" s="64">
        <f t="shared" si="0"/>
        <v>1300959</v>
      </c>
      <c r="X6" s="64">
        <f t="shared" si="0"/>
        <v>1350900</v>
      </c>
      <c r="Y6" s="64">
        <f t="shared" si="0"/>
        <v>1258113</v>
      </c>
      <c r="Z6" s="64">
        <f t="shared" si="0"/>
        <v>1324300</v>
      </c>
      <c r="AA6" s="64">
        <f t="shared" si="0"/>
        <v>1206200</v>
      </c>
      <c r="AB6" s="384">
        <f t="shared" si="0"/>
        <v>1625029</v>
      </c>
      <c r="AC6" s="64">
        <f t="shared" si="0"/>
        <v>975240</v>
      </c>
      <c r="AD6" s="64">
        <f t="shared" si="0"/>
        <v>1150640</v>
      </c>
      <c r="AE6" s="64">
        <f t="shared" si="0"/>
        <v>1330030</v>
      </c>
      <c r="AF6" s="64">
        <f t="shared" si="0"/>
        <v>1274280</v>
      </c>
      <c r="AG6" s="64">
        <f t="shared" si="0"/>
        <v>1224615</v>
      </c>
      <c r="AH6" s="64">
        <f t="shared" si="0"/>
        <v>1240500</v>
      </c>
      <c r="AI6" s="64">
        <f t="shared" si="0"/>
        <v>1300959</v>
      </c>
      <c r="AJ6" s="64">
        <f t="shared" si="0"/>
        <v>1350900</v>
      </c>
      <c r="AK6" s="64">
        <f t="shared" si="0"/>
        <v>1258113</v>
      </c>
      <c r="AL6" s="64">
        <f t="shared" si="0"/>
        <v>1324300</v>
      </c>
      <c r="AM6" s="64">
        <f t="shared" si="0"/>
        <v>1206200</v>
      </c>
      <c r="AN6" s="384">
        <f t="shared" si="0"/>
        <v>1625029</v>
      </c>
      <c r="AO6" s="64">
        <f t="shared" si="0"/>
        <v>975240</v>
      </c>
      <c r="AP6" s="64">
        <f t="shared" si="0"/>
        <v>1150640</v>
      </c>
      <c r="AQ6" s="64">
        <f t="shared" si="0"/>
        <v>1330030</v>
      </c>
      <c r="AR6" s="64">
        <f t="shared" si="0"/>
        <v>1274280</v>
      </c>
      <c r="AS6" s="64">
        <f t="shared" si="0"/>
        <v>1224615</v>
      </c>
      <c r="AT6" s="64">
        <f t="shared" si="0"/>
        <v>1240500</v>
      </c>
      <c r="AU6" s="64">
        <f t="shared" si="0"/>
        <v>1300959</v>
      </c>
      <c r="AV6" s="64">
        <f t="shared" si="0"/>
        <v>1350900</v>
      </c>
      <c r="AW6" s="64">
        <f t="shared" si="0"/>
        <v>1258113</v>
      </c>
      <c r="AX6" s="64">
        <f t="shared" si="0"/>
        <v>1324300</v>
      </c>
      <c r="AY6" s="64">
        <f t="shared" si="0"/>
        <v>1206200</v>
      </c>
      <c r="AZ6" s="384">
        <f t="shared" si="0"/>
        <v>1625029</v>
      </c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</row>
    <row r="7" spans="1:91" s="16" customFormat="1" ht="13.5" thickBot="1">
      <c r="A7" s="44"/>
      <c r="B7" s="485" t="s">
        <v>74</v>
      </c>
      <c r="C7" s="486"/>
      <c r="D7" s="498"/>
      <c r="E7" s="502"/>
      <c r="F7" s="503"/>
      <c r="G7" s="503"/>
      <c r="H7" s="503"/>
      <c r="I7" s="503"/>
      <c r="J7" s="503"/>
      <c r="K7" s="503"/>
      <c r="L7" s="503"/>
      <c r="M7" s="503"/>
      <c r="N7" s="503"/>
      <c r="O7" s="503"/>
      <c r="P7" s="504"/>
      <c r="Q7" s="502"/>
      <c r="R7" s="503"/>
      <c r="S7" s="503"/>
      <c r="T7" s="503"/>
      <c r="U7" s="503"/>
      <c r="V7" s="503"/>
      <c r="W7" s="503"/>
      <c r="X7" s="503"/>
      <c r="Y7" s="503"/>
      <c r="Z7" s="503"/>
      <c r="AA7" s="503"/>
      <c r="AB7" s="504"/>
      <c r="AC7" s="502"/>
      <c r="AD7" s="503"/>
      <c r="AE7" s="503"/>
      <c r="AF7" s="503"/>
      <c r="AG7" s="503"/>
      <c r="AH7" s="503"/>
      <c r="AI7" s="503"/>
      <c r="AJ7" s="503"/>
      <c r="AK7" s="503"/>
      <c r="AL7" s="503"/>
      <c r="AM7" s="503"/>
      <c r="AN7" s="504"/>
      <c r="AO7" s="79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1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</row>
    <row r="8" spans="1:91" s="12" customFormat="1">
      <c r="A8" s="43"/>
      <c r="B8" s="228">
        <v>1</v>
      </c>
      <c r="C8" s="229" t="s">
        <v>12</v>
      </c>
      <c r="D8" s="498"/>
      <c r="E8" s="17">
        <f>Инвестирование!C3</f>
        <v>100000</v>
      </c>
      <c r="F8" s="55">
        <f>E8</f>
        <v>100000</v>
      </c>
      <c r="G8" s="55">
        <f t="shared" ref="G8:AN8" si="1">F8</f>
        <v>100000</v>
      </c>
      <c r="H8" s="55">
        <f t="shared" si="1"/>
        <v>100000</v>
      </c>
      <c r="I8" s="55">
        <f t="shared" si="1"/>
        <v>100000</v>
      </c>
      <c r="J8" s="55">
        <f t="shared" si="1"/>
        <v>100000</v>
      </c>
      <c r="K8" s="55">
        <f t="shared" si="1"/>
        <v>100000</v>
      </c>
      <c r="L8" s="55">
        <f t="shared" si="1"/>
        <v>100000</v>
      </c>
      <c r="M8" s="55">
        <f t="shared" si="1"/>
        <v>100000</v>
      </c>
      <c r="N8" s="55">
        <f t="shared" si="1"/>
        <v>100000</v>
      </c>
      <c r="O8" s="55">
        <f t="shared" si="1"/>
        <v>100000</v>
      </c>
      <c r="P8" s="56">
        <f t="shared" si="1"/>
        <v>100000</v>
      </c>
      <c r="Q8" s="17">
        <f t="shared" si="1"/>
        <v>100000</v>
      </c>
      <c r="R8" s="55">
        <f t="shared" si="1"/>
        <v>100000</v>
      </c>
      <c r="S8" s="55">
        <f t="shared" si="1"/>
        <v>100000</v>
      </c>
      <c r="T8" s="55">
        <f t="shared" ref="T8" si="2">S8</f>
        <v>100000</v>
      </c>
      <c r="U8" s="55">
        <f t="shared" ref="U8" si="3">T8</f>
        <v>100000</v>
      </c>
      <c r="V8" s="55">
        <f t="shared" ref="V8" si="4">U8</f>
        <v>100000</v>
      </c>
      <c r="W8" s="55">
        <f t="shared" ref="W8" si="5">V8</f>
        <v>100000</v>
      </c>
      <c r="X8" s="55">
        <f t="shared" ref="X8" si="6">W8</f>
        <v>100000</v>
      </c>
      <c r="Y8" s="55">
        <f t="shared" ref="Y8" si="7">X8</f>
        <v>100000</v>
      </c>
      <c r="Z8" s="55">
        <f t="shared" ref="Z8" si="8">Y8</f>
        <v>100000</v>
      </c>
      <c r="AA8" s="55">
        <f t="shared" ref="AA8" si="9">Z8</f>
        <v>100000</v>
      </c>
      <c r="AB8" s="56">
        <f t="shared" ref="AB8" si="10">AA8</f>
        <v>100000</v>
      </c>
      <c r="AC8" s="17">
        <f t="shared" si="1"/>
        <v>100000</v>
      </c>
      <c r="AD8" s="55">
        <f t="shared" si="1"/>
        <v>100000</v>
      </c>
      <c r="AE8" s="55">
        <f t="shared" si="1"/>
        <v>100000</v>
      </c>
      <c r="AF8" s="55">
        <f t="shared" si="1"/>
        <v>100000</v>
      </c>
      <c r="AG8" s="55">
        <f t="shared" si="1"/>
        <v>100000</v>
      </c>
      <c r="AH8" s="55">
        <f t="shared" si="1"/>
        <v>100000</v>
      </c>
      <c r="AI8" s="55">
        <f t="shared" si="1"/>
        <v>100000</v>
      </c>
      <c r="AJ8" s="55">
        <f t="shared" si="1"/>
        <v>100000</v>
      </c>
      <c r="AK8" s="55">
        <f t="shared" si="1"/>
        <v>100000</v>
      </c>
      <c r="AL8" s="55">
        <f t="shared" si="1"/>
        <v>100000</v>
      </c>
      <c r="AM8" s="55">
        <f t="shared" si="1"/>
        <v>100000</v>
      </c>
      <c r="AN8" s="56">
        <f t="shared" si="1"/>
        <v>100000</v>
      </c>
      <c r="AO8" s="82">
        <f t="shared" ref="AO8" si="11">AN8</f>
        <v>100000</v>
      </c>
      <c r="AP8" s="83">
        <f t="shared" ref="AP8" si="12">AO8</f>
        <v>100000</v>
      </c>
      <c r="AQ8" s="83">
        <f t="shared" ref="AQ8" si="13">AP8</f>
        <v>100000</v>
      </c>
      <c r="AR8" s="83">
        <f t="shared" ref="AR8" si="14">AQ8</f>
        <v>100000</v>
      </c>
      <c r="AS8" s="83">
        <f t="shared" ref="AS8" si="15">AR8</f>
        <v>100000</v>
      </c>
      <c r="AT8" s="83">
        <f t="shared" ref="AT8" si="16">AS8</f>
        <v>100000</v>
      </c>
      <c r="AU8" s="83">
        <f t="shared" ref="AU8" si="17">AT8</f>
        <v>100000</v>
      </c>
      <c r="AV8" s="83">
        <f t="shared" ref="AV8" si="18">AU8</f>
        <v>100000</v>
      </c>
      <c r="AW8" s="83">
        <f t="shared" ref="AW8" si="19">AV8</f>
        <v>100000</v>
      </c>
      <c r="AX8" s="83">
        <f t="shared" ref="AX8" si="20">AW8</f>
        <v>100000</v>
      </c>
      <c r="AY8" s="83">
        <f t="shared" ref="AY8" si="21">AX8</f>
        <v>100000</v>
      </c>
      <c r="AZ8" s="84">
        <f t="shared" ref="AZ8" si="22">AY8</f>
        <v>100000</v>
      </c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</row>
    <row r="9" spans="1:91" s="12" customFormat="1">
      <c r="A9" s="43"/>
      <c r="B9" s="45">
        <v>2</v>
      </c>
      <c r="C9" s="116" t="s">
        <v>18</v>
      </c>
      <c r="D9" s="498"/>
      <c r="E9" s="18">
        <f>'Оплата труда'!E22</f>
        <v>145824</v>
      </c>
      <c r="F9" s="54">
        <f>'Оплата труда'!F22</f>
        <v>145824</v>
      </c>
      <c r="G9" s="54">
        <f>'Оплата труда'!G22</f>
        <v>145824</v>
      </c>
      <c r="H9" s="54">
        <f>'Оплата труда'!H22</f>
        <v>145824</v>
      </c>
      <c r="I9" s="54">
        <f>'Оплата труда'!I22</f>
        <v>145824</v>
      </c>
      <c r="J9" s="54">
        <f>'Оплата труда'!J22</f>
        <v>145824</v>
      </c>
      <c r="K9" s="54">
        <f>'Оплата труда'!K22</f>
        <v>145824</v>
      </c>
      <c r="L9" s="54">
        <f>'Оплата труда'!L22</f>
        <v>145824</v>
      </c>
      <c r="M9" s="54">
        <f>'Оплата труда'!M22</f>
        <v>145824</v>
      </c>
      <c r="N9" s="54">
        <f>'Оплата труда'!N22</f>
        <v>145824</v>
      </c>
      <c r="O9" s="54">
        <f>'Оплата труда'!O22</f>
        <v>145824</v>
      </c>
      <c r="P9" s="57">
        <f>'Оплата труда'!P22</f>
        <v>145824</v>
      </c>
      <c r="Q9" s="18">
        <f>'Оплата труда'!Q22</f>
        <v>145824</v>
      </c>
      <c r="R9" s="54">
        <f>'Оплата труда'!R22</f>
        <v>145824</v>
      </c>
      <c r="S9" s="54">
        <f>'Оплата труда'!S22</f>
        <v>145824</v>
      </c>
      <c r="T9" s="54">
        <f>'Оплата труда'!T22</f>
        <v>145824</v>
      </c>
      <c r="U9" s="54">
        <f>'Оплата труда'!U22</f>
        <v>145824</v>
      </c>
      <c r="V9" s="54">
        <f>'Оплата труда'!V22</f>
        <v>145824</v>
      </c>
      <c r="W9" s="54">
        <f>'Оплата труда'!W22</f>
        <v>145824</v>
      </c>
      <c r="X9" s="54">
        <f>'Оплата труда'!X22</f>
        <v>145824</v>
      </c>
      <c r="Y9" s="54">
        <f>'Оплата труда'!Y22</f>
        <v>145824</v>
      </c>
      <c r="Z9" s="54">
        <f>'Оплата труда'!Z22</f>
        <v>145824</v>
      </c>
      <c r="AA9" s="54">
        <f>'Оплата труда'!AA22</f>
        <v>145824</v>
      </c>
      <c r="AB9" s="57">
        <f>'Оплата труда'!AB22</f>
        <v>145824</v>
      </c>
      <c r="AC9" s="18">
        <f>'Оплата труда'!AC22</f>
        <v>145824</v>
      </c>
      <c r="AD9" s="54">
        <f>'Оплата труда'!AD22</f>
        <v>145824</v>
      </c>
      <c r="AE9" s="54">
        <f>'Оплата труда'!AE22</f>
        <v>145824</v>
      </c>
      <c r="AF9" s="54">
        <f>'Оплата труда'!AF22</f>
        <v>145824</v>
      </c>
      <c r="AG9" s="54">
        <f>'Оплата труда'!AG22</f>
        <v>145824</v>
      </c>
      <c r="AH9" s="54">
        <f>'Оплата труда'!AH22</f>
        <v>145824</v>
      </c>
      <c r="AI9" s="54">
        <f>'Оплата труда'!AI22</f>
        <v>145824</v>
      </c>
      <c r="AJ9" s="54">
        <f>'Оплата труда'!AJ22</f>
        <v>145824</v>
      </c>
      <c r="AK9" s="54">
        <f>'Оплата труда'!AK22</f>
        <v>145824</v>
      </c>
      <c r="AL9" s="54">
        <f>'Оплата труда'!AL22</f>
        <v>145824</v>
      </c>
      <c r="AM9" s="54">
        <f>'Оплата труда'!AM22</f>
        <v>145824</v>
      </c>
      <c r="AN9" s="57">
        <f>'Оплата труда'!AN22</f>
        <v>145824</v>
      </c>
      <c r="AO9" s="42">
        <f>'Оплата труда'!AO22</f>
        <v>145824</v>
      </c>
      <c r="AP9" s="20">
        <f>'Оплата труда'!AP22</f>
        <v>145824</v>
      </c>
      <c r="AQ9" s="20">
        <f>'Оплата труда'!AQ22</f>
        <v>145824</v>
      </c>
      <c r="AR9" s="20">
        <f>'Оплата труда'!AR22</f>
        <v>145824</v>
      </c>
      <c r="AS9" s="20">
        <f>'Оплата труда'!AS22</f>
        <v>145824</v>
      </c>
      <c r="AT9" s="20">
        <f>'Оплата труда'!AT22</f>
        <v>145824</v>
      </c>
      <c r="AU9" s="20">
        <f>'Оплата труда'!AU22</f>
        <v>145824</v>
      </c>
      <c r="AV9" s="20">
        <f>'Оплата труда'!AV22</f>
        <v>145824</v>
      </c>
      <c r="AW9" s="20">
        <f>'Оплата труда'!AW22</f>
        <v>145824</v>
      </c>
      <c r="AX9" s="20">
        <f>'Оплата труда'!AX22</f>
        <v>145824</v>
      </c>
      <c r="AY9" s="20">
        <f>'Оплата труда'!AY22</f>
        <v>145824</v>
      </c>
      <c r="AZ9" s="66">
        <f>'Оплата труда'!AZ22</f>
        <v>145824</v>
      </c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</row>
    <row r="10" spans="1:91" s="12" customFormat="1">
      <c r="A10" s="43"/>
      <c r="B10" s="45">
        <v>3</v>
      </c>
      <c r="C10" s="117" t="s">
        <v>79</v>
      </c>
      <c r="D10" s="498"/>
      <c r="E10" s="18">
        <f>Продвижение!D10</f>
        <v>49509.599999999999</v>
      </c>
      <c r="F10" s="54">
        <f>Продвижение!E10</f>
        <v>56525.599999999999</v>
      </c>
      <c r="G10" s="54">
        <f>Продвижение!F10</f>
        <v>63701.200000000004</v>
      </c>
      <c r="H10" s="54">
        <f>Продвижение!G10</f>
        <v>61471.200000000004</v>
      </c>
      <c r="I10" s="54">
        <f>Продвижение!H10</f>
        <v>59484.6</v>
      </c>
      <c r="J10" s="54">
        <f>Продвижение!I10</f>
        <v>60120</v>
      </c>
      <c r="K10" s="54">
        <f>Продвижение!J10</f>
        <v>62538.36</v>
      </c>
      <c r="L10" s="54">
        <f>Продвижение!K10</f>
        <v>64536</v>
      </c>
      <c r="M10" s="54">
        <f>Продвижение!L10</f>
        <v>60824.520000000004</v>
      </c>
      <c r="N10" s="54">
        <f>Продвижение!M10</f>
        <v>63472</v>
      </c>
      <c r="O10" s="54">
        <f>Продвижение!N10</f>
        <v>58748</v>
      </c>
      <c r="P10" s="57">
        <f>Продвижение!O10</f>
        <v>75501.16</v>
      </c>
      <c r="Q10" s="18">
        <f>Продвижение!Q10</f>
        <v>49509.599999999999</v>
      </c>
      <c r="R10" s="54">
        <f>Продвижение!R10</f>
        <v>56525.599999999999</v>
      </c>
      <c r="S10" s="54">
        <f>Продвижение!S10</f>
        <v>63701.200000000004</v>
      </c>
      <c r="T10" s="54">
        <f>Продвижение!T10</f>
        <v>61471.200000000004</v>
      </c>
      <c r="U10" s="54">
        <f>Продвижение!U10</f>
        <v>59484.6</v>
      </c>
      <c r="V10" s="54">
        <f>Продвижение!V10</f>
        <v>60120</v>
      </c>
      <c r="W10" s="54">
        <f>Продвижение!W10</f>
        <v>62538.36</v>
      </c>
      <c r="X10" s="54">
        <f>Продвижение!X10</f>
        <v>64536</v>
      </c>
      <c r="Y10" s="54">
        <f>Продвижение!Y10</f>
        <v>60824.520000000004</v>
      </c>
      <c r="Z10" s="54">
        <f>Продвижение!Z10</f>
        <v>63472</v>
      </c>
      <c r="AA10" s="54">
        <f>Продвижение!AA10</f>
        <v>58748</v>
      </c>
      <c r="AB10" s="57">
        <f>Продвижение!AB10</f>
        <v>75501.16</v>
      </c>
      <c r="AC10" s="18">
        <f>Продвижение!AD10</f>
        <v>49509.599999999999</v>
      </c>
      <c r="AD10" s="28">
        <f>Продвижение!AE10</f>
        <v>56525.599999999999</v>
      </c>
      <c r="AE10" s="28">
        <f>Продвижение!AF10</f>
        <v>63701.200000000004</v>
      </c>
      <c r="AF10" s="28">
        <f>Продвижение!AG10</f>
        <v>61471.200000000004</v>
      </c>
      <c r="AG10" s="28">
        <f>Продвижение!AH10</f>
        <v>59484.6</v>
      </c>
      <c r="AH10" s="28">
        <f>Продвижение!AI10</f>
        <v>60120</v>
      </c>
      <c r="AI10" s="28">
        <f>Продвижение!AJ10</f>
        <v>62538.36</v>
      </c>
      <c r="AJ10" s="28">
        <f>Продвижение!AK10</f>
        <v>64536</v>
      </c>
      <c r="AK10" s="28">
        <f>Продвижение!AL10</f>
        <v>60824.520000000004</v>
      </c>
      <c r="AL10" s="28">
        <f>Продвижение!AM10</f>
        <v>63472</v>
      </c>
      <c r="AM10" s="28">
        <f>Продвижение!AN10</f>
        <v>58748</v>
      </c>
      <c r="AN10" s="389">
        <f>Продвижение!AO10</f>
        <v>75501.16</v>
      </c>
      <c r="AO10" s="42">
        <f>Продвижение!AQ10</f>
        <v>59509.599999999999</v>
      </c>
      <c r="AP10" s="20">
        <f>Продвижение!AR10</f>
        <v>66525.600000000006</v>
      </c>
      <c r="AQ10" s="20">
        <f>Продвижение!AS10</f>
        <v>73701.200000000012</v>
      </c>
      <c r="AR10" s="20">
        <f>Продвижение!AT10</f>
        <v>71471.200000000012</v>
      </c>
      <c r="AS10" s="20">
        <f>Продвижение!AU10</f>
        <v>69484.600000000006</v>
      </c>
      <c r="AT10" s="20">
        <f>Продвижение!AV10</f>
        <v>70120</v>
      </c>
      <c r="AU10" s="20">
        <f>Продвижение!AW10</f>
        <v>72538.36</v>
      </c>
      <c r="AV10" s="20">
        <f>Продвижение!AX10</f>
        <v>74536</v>
      </c>
      <c r="AW10" s="20">
        <f>Продвижение!AY10</f>
        <v>70824.52</v>
      </c>
      <c r="AX10" s="20">
        <f>Продвижение!AZ10</f>
        <v>73472</v>
      </c>
      <c r="AY10" s="20">
        <f>Продвижение!BA10</f>
        <v>68748</v>
      </c>
      <c r="AZ10" s="66">
        <f>Продвижение!BB10</f>
        <v>85501.16</v>
      </c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</row>
    <row r="11" spans="1:91" s="12" customFormat="1" ht="13.5" thickBot="1">
      <c r="A11" s="43"/>
      <c r="B11" s="45">
        <v>4</v>
      </c>
      <c r="C11" s="116" t="s">
        <v>143</v>
      </c>
      <c r="D11" s="498"/>
      <c r="E11" s="126">
        <f>'Прочие расходы'!C17</f>
        <v>57541.961818181815</v>
      </c>
      <c r="F11" s="60">
        <f>'Прочие расходы'!D17</f>
        <v>61998.716363636355</v>
      </c>
      <c r="G11" s="60">
        <f>'Прочие расходы'!E17</f>
        <v>66556.85318181818</v>
      </c>
      <c r="H11" s="60">
        <f>'Прочие расходы'!F17</f>
        <v>65140.296363636371</v>
      </c>
      <c r="I11" s="60">
        <f>'Прочие расходы'!G17</f>
        <v>63878.353863636359</v>
      </c>
      <c r="J11" s="60">
        <f>'Прочие расходы'!H17</f>
        <v>64281.977272727279</v>
      </c>
      <c r="K11" s="60">
        <f>'Прочие расходы'!I17</f>
        <v>65818.185499999992</v>
      </c>
      <c r="L11" s="60">
        <f>'Прочие расходы'!J17</f>
        <v>67087.140909090915</v>
      </c>
      <c r="M11" s="60">
        <f>'Прочие расходы'!K17</f>
        <v>64729.507590909096</v>
      </c>
      <c r="N11" s="60">
        <f>'Прочие расходы'!L17</f>
        <v>66411.259090909094</v>
      </c>
      <c r="O11" s="60">
        <f>'Прочие расходы'!M17</f>
        <v>63410.445454545457</v>
      </c>
      <c r="P11" s="375">
        <f>'Прочие расходы'!N17</f>
        <v>74052.509590909089</v>
      </c>
      <c r="Q11" s="52">
        <f>'Прочие расходы'!P17</f>
        <v>56877.025454545452</v>
      </c>
      <c r="R11" s="58">
        <f>'Прочие расходы'!Q17</f>
        <v>61214.189090909087</v>
      </c>
      <c r="S11" s="58">
        <f>'Прочие расходы'!R17</f>
        <v>65650.014545454556</v>
      </c>
      <c r="T11" s="58">
        <f>'Прочие расходы'!S17</f>
        <v>64271.469090909093</v>
      </c>
      <c r="U11" s="58">
        <f>'Прочие расходы'!T17</f>
        <v>63043.389090909084</v>
      </c>
      <c r="V11" s="58">
        <f>'Прочие расходы'!U17</f>
        <v>63436.181818181823</v>
      </c>
      <c r="W11" s="58">
        <f>'Прочие расходы'!V17</f>
        <v>64931.168000000005</v>
      </c>
      <c r="X11" s="58">
        <f>'Прочие расходы'!W17</f>
        <v>66166.072727272724</v>
      </c>
      <c r="Y11" s="58">
        <f>'Прочие расходы'!X17</f>
        <v>63871.703272727267</v>
      </c>
      <c r="Z11" s="58">
        <f>'Прочие расходы'!Y17</f>
        <v>65508.327272727271</v>
      </c>
      <c r="AA11" s="58">
        <f>'Прочие расходы'!Z17</f>
        <v>62588.036363636362</v>
      </c>
      <c r="AB11" s="59">
        <f>'Прочие расходы'!AA17</f>
        <v>72944.535272727269</v>
      </c>
      <c r="AC11" s="52">
        <f>'Прочие расходы'!AC17</f>
        <v>56699.709090909084</v>
      </c>
      <c r="AD11" s="53">
        <f>'Прочие расходы'!AD17</f>
        <v>61004.981818181812</v>
      </c>
      <c r="AE11" s="53">
        <f>'Прочие расходы'!AE17</f>
        <v>65408.190909090918</v>
      </c>
      <c r="AF11" s="53">
        <f>'Прочие расходы'!AF17</f>
        <v>64039.781818181822</v>
      </c>
      <c r="AG11" s="53">
        <f>'Прочие расходы'!AG17</f>
        <v>62820.731818181812</v>
      </c>
      <c r="AH11" s="53">
        <f>'Прочие расходы'!AH17</f>
        <v>63210.63636363636</v>
      </c>
      <c r="AI11" s="53">
        <f>'Прочие расходы'!AI17</f>
        <v>64694.630000000005</v>
      </c>
      <c r="AJ11" s="53">
        <f>'Прочие расходы'!AJ17</f>
        <v>65920.454545454544</v>
      </c>
      <c r="AK11" s="53">
        <f>'Прочие расходы'!AK17</f>
        <v>63642.955454545452</v>
      </c>
      <c r="AL11" s="53">
        <f>'Прочие расходы'!AL17</f>
        <v>65267.545454545456</v>
      </c>
      <c r="AM11" s="53">
        <f>'Прочие расходы'!AM17</f>
        <v>62368.727272727279</v>
      </c>
      <c r="AN11" s="390">
        <f>'Прочие расходы'!AN17</f>
        <v>72649.075454545455</v>
      </c>
      <c r="AO11" s="67">
        <f>'Прочие расходы'!AP17</f>
        <v>56389.405454545449</v>
      </c>
      <c r="AP11" s="68">
        <f>'Прочие расходы'!AQ17</f>
        <v>60638.869090909087</v>
      </c>
      <c r="AQ11" s="68">
        <f>'Прочие расходы'!AR17</f>
        <v>64984.99954545455</v>
      </c>
      <c r="AR11" s="68">
        <f>'Прочие расходы'!AS17</f>
        <v>63634.329090909094</v>
      </c>
      <c r="AS11" s="68">
        <f>'Прочие расходы'!AT17</f>
        <v>62431.081590909089</v>
      </c>
      <c r="AT11" s="68">
        <f>'Прочие расходы'!AU17</f>
        <v>62815.931818181823</v>
      </c>
      <c r="AU11" s="68">
        <f>'Прочие расходы'!AV17</f>
        <v>64280.688500000004</v>
      </c>
      <c r="AV11" s="68">
        <f>'Прочие расходы'!AW17</f>
        <v>65490.622727272726</v>
      </c>
      <c r="AW11" s="68">
        <f>'Прочие расходы'!AX17</f>
        <v>63242.646772727268</v>
      </c>
      <c r="AX11" s="68">
        <f>'Прочие расходы'!AY17</f>
        <v>64846.177272727269</v>
      </c>
      <c r="AY11" s="68">
        <f>'Прочие расходы'!AZ17</f>
        <v>61984.936363636371</v>
      </c>
      <c r="AZ11" s="69">
        <f>'Прочие расходы'!BA17</f>
        <v>72132.020772727265</v>
      </c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</row>
    <row r="12" spans="1:91" s="72" customFormat="1" ht="13.5" thickBot="1">
      <c r="A12" s="71"/>
      <c r="B12" s="70"/>
      <c r="C12" s="118" t="s">
        <v>75</v>
      </c>
      <c r="D12" s="498"/>
      <c r="E12" s="15">
        <f>SUM(E8:E11)</f>
        <v>352875.56181818177</v>
      </c>
      <c r="F12" s="15">
        <f t="shared" ref="F12:AY12" si="23">SUM(F8:F11)</f>
        <v>364348.31636363635</v>
      </c>
      <c r="G12" s="15">
        <f t="shared" si="23"/>
        <v>376082.05318181822</v>
      </c>
      <c r="H12" s="15">
        <f t="shared" si="23"/>
        <v>372435.4963636364</v>
      </c>
      <c r="I12" s="15">
        <f t="shared" si="23"/>
        <v>369186.95386363636</v>
      </c>
      <c r="J12" s="15">
        <f t="shared" si="23"/>
        <v>370225.97727272729</v>
      </c>
      <c r="K12" s="15">
        <f t="shared" si="23"/>
        <v>374180.54550000001</v>
      </c>
      <c r="L12" s="15">
        <f t="shared" si="23"/>
        <v>377447.14090909093</v>
      </c>
      <c r="M12" s="15">
        <f t="shared" si="23"/>
        <v>371378.0275909091</v>
      </c>
      <c r="N12" s="15">
        <f t="shared" si="23"/>
        <v>375707.25909090909</v>
      </c>
      <c r="O12" s="15">
        <f t="shared" si="23"/>
        <v>367982.44545454544</v>
      </c>
      <c r="P12" s="376">
        <f t="shared" si="23"/>
        <v>395377.66959090915</v>
      </c>
      <c r="Q12" s="15">
        <f t="shared" si="23"/>
        <v>352210.62545454543</v>
      </c>
      <c r="R12" s="15">
        <f t="shared" si="23"/>
        <v>363563.78909090906</v>
      </c>
      <c r="S12" s="15">
        <f t="shared" si="23"/>
        <v>375175.2145454546</v>
      </c>
      <c r="T12" s="15">
        <f t="shared" si="23"/>
        <v>371566.66909090913</v>
      </c>
      <c r="U12" s="15">
        <f t="shared" si="23"/>
        <v>368351.98909090908</v>
      </c>
      <c r="V12" s="15">
        <f t="shared" si="23"/>
        <v>369380.18181818182</v>
      </c>
      <c r="W12" s="15">
        <f t="shared" si="23"/>
        <v>373293.52799999999</v>
      </c>
      <c r="X12" s="15">
        <f t="shared" si="23"/>
        <v>376526.07272727275</v>
      </c>
      <c r="Y12" s="15">
        <f t="shared" si="23"/>
        <v>370520.22327272728</v>
      </c>
      <c r="Z12" s="15">
        <f t="shared" si="23"/>
        <v>374804.32727272727</v>
      </c>
      <c r="AA12" s="15">
        <f t="shared" si="23"/>
        <v>367160.03636363638</v>
      </c>
      <c r="AB12" s="376">
        <f t="shared" si="23"/>
        <v>394269.69527272729</v>
      </c>
      <c r="AC12" s="15">
        <f t="shared" si="23"/>
        <v>352033.30909090908</v>
      </c>
      <c r="AD12" s="15">
        <f t="shared" si="23"/>
        <v>363354.58181818179</v>
      </c>
      <c r="AE12" s="15">
        <f t="shared" si="23"/>
        <v>374933.39090909093</v>
      </c>
      <c r="AF12" s="15">
        <f t="shared" si="23"/>
        <v>371334.98181818181</v>
      </c>
      <c r="AG12" s="15">
        <f t="shared" si="23"/>
        <v>368129.33181818179</v>
      </c>
      <c r="AH12" s="15">
        <f t="shared" si="23"/>
        <v>369154.63636363635</v>
      </c>
      <c r="AI12" s="15">
        <f t="shared" si="23"/>
        <v>373056.99</v>
      </c>
      <c r="AJ12" s="15">
        <f t="shared" si="23"/>
        <v>376280.45454545453</v>
      </c>
      <c r="AK12" s="15">
        <f t="shared" si="23"/>
        <v>370291.47545454546</v>
      </c>
      <c r="AL12" s="15">
        <f t="shared" si="23"/>
        <v>374563.54545454547</v>
      </c>
      <c r="AM12" s="15">
        <f t="shared" si="23"/>
        <v>366940.72727272729</v>
      </c>
      <c r="AN12" s="376">
        <f t="shared" si="23"/>
        <v>393974.23545454547</v>
      </c>
      <c r="AO12" s="15">
        <f t="shared" si="23"/>
        <v>361723.00545454543</v>
      </c>
      <c r="AP12" s="15">
        <f t="shared" si="23"/>
        <v>372988.46909090906</v>
      </c>
      <c r="AQ12" s="15">
        <f t="shared" si="23"/>
        <v>384510.19954545458</v>
      </c>
      <c r="AR12" s="15">
        <f t="shared" si="23"/>
        <v>380929.52909090911</v>
      </c>
      <c r="AS12" s="15">
        <f t="shared" si="23"/>
        <v>377739.68159090908</v>
      </c>
      <c r="AT12" s="15">
        <f t="shared" si="23"/>
        <v>378759.93181818182</v>
      </c>
      <c r="AU12" s="15">
        <f t="shared" si="23"/>
        <v>382643.04849999998</v>
      </c>
      <c r="AV12" s="15">
        <f t="shared" si="23"/>
        <v>385850.62272727274</v>
      </c>
      <c r="AW12" s="15">
        <f t="shared" si="23"/>
        <v>379891.16677272727</v>
      </c>
      <c r="AX12" s="15">
        <f t="shared" si="23"/>
        <v>384142.17727272725</v>
      </c>
      <c r="AY12" s="15">
        <f t="shared" si="23"/>
        <v>376556.9363636364</v>
      </c>
      <c r="AZ12" s="376">
        <f>SUM(AZ8:AZ11)</f>
        <v>403457.1807727273</v>
      </c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</row>
    <row r="13" spans="1:91" s="12" customFormat="1" ht="13.5" thickBot="1">
      <c r="A13" s="43"/>
      <c r="B13" s="495" t="s">
        <v>72</v>
      </c>
      <c r="C13" s="496"/>
      <c r="D13" s="498"/>
      <c r="E13" s="499"/>
      <c r="F13" s="500"/>
      <c r="G13" s="500"/>
      <c r="H13" s="500"/>
      <c r="I13" s="500"/>
      <c r="J13" s="500"/>
      <c r="K13" s="500"/>
      <c r="L13" s="500"/>
      <c r="M13" s="500"/>
      <c r="N13" s="500"/>
      <c r="O13" s="500"/>
      <c r="P13" s="501"/>
      <c r="Q13" s="499"/>
      <c r="R13" s="500"/>
      <c r="S13" s="500"/>
      <c r="T13" s="500"/>
      <c r="U13" s="500"/>
      <c r="V13" s="500"/>
      <c r="W13" s="500"/>
      <c r="X13" s="500"/>
      <c r="Y13" s="500"/>
      <c r="Z13" s="500"/>
      <c r="AA13" s="500"/>
      <c r="AB13" s="501"/>
      <c r="AC13" s="499"/>
      <c r="AD13" s="500"/>
      <c r="AE13" s="500"/>
      <c r="AF13" s="500"/>
      <c r="AG13" s="500"/>
      <c r="AH13" s="500"/>
      <c r="AI13" s="500"/>
      <c r="AJ13" s="500"/>
      <c r="AK13" s="500"/>
      <c r="AL13" s="500"/>
      <c r="AM13" s="500"/>
      <c r="AN13" s="501"/>
      <c r="AO13" s="61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10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</row>
    <row r="14" spans="1:91" s="12" customFormat="1">
      <c r="A14" s="43"/>
      <c r="B14" s="62">
        <v>1</v>
      </c>
      <c r="C14" s="145" t="s">
        <v>163</v>
      </c>
      <c r="D14" s="498"/>
      <c r="E14" s="17">
        <f>'Доходы франчайзи'!H10</f>
        <v>172883.45454545456</v>
      </c>
      <c r="F14" s="55">
        <f>'Доходы франчайзи'!I10</f>
        <v>203977.09090909091</v>
      </c>
      <c r="G14" s="55">
        <f>'Доходы франчайзи'!J10</f>
        <v>235778.04545454544</v>
      </c>
      <c r="H14" s="55">
        <f>'Доходы франчайзи'!K10</f>
        <v>225895.09090909088</v>
      </c>
      <c r="I14" s="55">
        <f>'Доходы франчайзи'!L10</f>
        <v>217090.84090909091</v>
      </c>
      <c r="J14" s="55">
        <f>'Доходы франчайзи'!M10</f>
        <v>219906.81818181818</v>
      </c>
      <c r="K14" s="55">
        <f>'Доходы франчайзи'!N10</f>
        <v>230624.55</v>
      </c>
      <c r="L14" s="55">
        <f>'Доходы франчайзи'!O10</f>
        <v>239477.72727272726</v>
      </c>
      <c r="M14" s="55">
        <f>'Доходы франчайзи'!P10</f>
        <v>223029.12272727271</v>
      </c>
      <c r="N14" s="55">
        <f>'Доходы франчайзи'!Q10</f>
        <v>234762.27272727271</v>
      </c>
      <c r="O14" s="55">
        <f>'Доходы франчайзи'!R10</f>
        <v>213826.36363636362</v>
      </c>
      <c r="P14" s="56">
        <f>'Доходы франчайзи'!S10</f>
        <v>288073.32272727275</v>
      </c>
      <c r="Q14" s="17">
        <f>'Доходы франчайзи'!T10</f>
        <v>239377.09090909088</v>
      </c>
      <c r="R14" s="55">
        <f>'Доходы франчайзи'!U10</f>
        <v>282429.81818181818</v>
      </c>
      <c r="S14" s="55">
        <f>'Доходы франчайзи'!V10</f>
        <v>326461.90909090912</v>
      </c>
      <c r="T14" s="55">
        <f>'Доходы франчайзи'!W10</f>
        <v>312777.81818181818</v>
      </c>
      <c r="U14" s="55">
        <f>'Доходы франчайзи'!X10</f>
        <v>300587.31818181818</v>
      </c>
      <c r="V14" s="55">
        <f>'Доходы франчайзи'!Y10</f>
        <v>304486.36363636359</v>
      </c>
      <c r="W14" s="55">
        <f>'Доходы франчайзи'!Z10</f>
        <v>319326.30000000005</v>
      </c>
      <c r="X14" s="55">
        <f>'Доходы франчайзи'!AA10</f>
        <v>331584.54545454541</v>
      </c>
      <c r="Y14" s="55">
        <f>'Доходы франчайзи'!AB10</f>
        <v>308809.55454545451</v>
      </c>
      <c r="Z14" s="55">
        <f>'Доходы франчайзи'!AC10</f>
        <v>325055.45454545453</v>
      </c>
      <c r="AA14" s="55">
        <f>'Доходы франчайзи'!AD10</f>
        <v>296067.27272727271</v>
      </c>
      <c r="AB14" s="56">
        <f>'Доходы франчайзи'!AE10</f>
        <v>398870.75454545452</v>
      </c>
      <c r="AC14" s="17">
        <f>'Доходы франчайзи'!AF10</f>
        <v>257108.72727272724</v>
      </c>
      <c r="AD14" s="55">
        <f>'Доходы франчайзи'!AG10</f>
        <v>303350.54545454541</v>
      </c>
      <c r="AE14" s="55">
        <f>'Доходы франчайзи'!AH10</f>
        <v>350644.27272727265</v>
      </c>
      <c r="AF14" s="55">
        <f>'Доходы франчайзи'!AI10</f>
        <v>335946.54545454541</v>
      </c>
      <c r="AG14" s="55">
        <f>'Доходы франчайзи'!AJ10</f>
        <v>322853.04545454541</v>
      </c>
      <c r="AH14" s="55">
        <f>'Доходы франчайзи'!AK10</f>
        <v>327040.90909090906</v>
      </c>
      <c r="AI14" s="55">
        <f>'Доходы франчайзи'!AL10</f>
        <v>342980.1</v>
      </c>
      <c r="AJ14" s="55">
        <f>'Доходы франчайзи'!AM10</f>
        <v>356146.36363636359</v>
      </c>
      <c r="AK14" s="55">
        <f>'Доходы франчайзи'!AN10</f>
        <v>331684.33636363631</v>
      </c>
      <c r="AL14" s="55">
        <f>'Доходы франчайзи'!AO10</f>
        <v>349133.63636363635</v>
      </c>
      <c r="AM14" s="55">
        <f>'Доходы франчайзи'!AP10</f>
        <v>317998.18181818177</v>
      </c>
      <c r="AN14" s="56">
        <f>'Доходы франчайзи'!AQ10</f>
        <v>428416.73636363633</v>
      </c>
      <c r="AO14" s="17">
        <f>'Доходы франчайзи'!AR10</f>
        <v>288139.09090909088</v>
      </c>
      <c r="AP14" s="55">
        <f>'Доходы франчайзи'!AS10</f>
        <v>339961.81818181818</v>
      </c>
      <c r="AQ14" s="55">
        <f>'Доходы франчайзи'!AT10</f>
        <v>392963.40909090906</v>
      </c>
      <c r="AR14" s="55">
        <f>'Доходы франчайзи'!AU10</f>
        <v>376491.81818181818</v>
      </c>
      <c r="AS14" s="55">
        <f>'Доходы франчайзи'!AV10</f>
        <v>361818.06818181818</v>
      </c>
      <c r="AT14" s="55">
        <f>'Доходы франчайзи'!AW10</f>
        <v>366511.36363636359</v>
      </c>
      <c r="AU14" s="55">
        <f>'Доходы франчайзи'!AX10</f>
        <v>384374.24999999994</v>
      </c>
      <c r="AV14" s="55">
        <f>'Доходы франчайзи'!AY10</f>
        <v>399129.54545454541</v>
      </c>
      <c r="AW14" s="55">
        <f>'Доходы франчайзи'!AZ10</f>
        <v>371715.20454545453</v>
      </c>
      <c r="AX14" s="55">
        <f>'Доходы франчайзи'!BA10</f>
        <v>391270.45454545453</v>
      </c>
      <c r="AY14" s="55">
        <f>'Доходы франчайзи'!BB10</f>
        <v>356377.27272727271</v>
      </c>
      <c r="AZ14" s="56">
        <f>'Доходы франчайзи'!BC10</f>
        <v>480122.20454545453</v>
      </c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</row>
    <row r="15" spans="1:91" s="12" customFormat="1" ht="13.5" thickBot="1">
      <c r="A15" s="43"/>
      <c r="B15" s="63">
        <v>2</v>
      </c>
      <c r="C15" s="119" t="s">
        <v>123</v>
      </c>
      <c r="D15" s="498"/>
      <c r="E15" s="126">
        <f>'Доходы франчайзи'!H11</f>
        <v>360543.27272727276</v>
      </c>
      <c r="F15" s="60">
        <f>'Доходы франчайзи'!I11</f>
        <v>425388.12121212127</v>
      </c>
      <c r="G15" s="60">
        <f>'Доходы франчайзи'!J11</f>
        <v>491708.06060606061</v>
      </c>
      <c r="H15" s="60">
        <f>'Доходы франчайзи'!K11</f>
        <v>471097.45454545453</v>
      </c>
      <c r="I15" s="60">
        <f>'Доходы франчайзи'!L11</f>
        <v>452736.45454545459</v>
      </c>
      <c r="J15" s="60">
        <f>'Доходы франчайзи'!M11</f>
        <v>458609.09090909094</v>
      </c>
      <c r="K15" s="60">
        <f>'Доходы франчайзи'!N11</f>
        <v>480960.60000000003</v>
      </c>
      <c r="L15" s="60">
        <f>'Доходы франчайзи'!O11</f>
        <v>499423.63636363641</v>
      </c>
      <c r="M15" s="60">
        <f>'Доходы франчайзи'!P11</f>
        <v>465120.5636363636</v>
      </c>
      <c r="N15" s="60">
        <f>'Доходы франчайзи'!Q11</f>
        <v>489589.69696969702</v>
      </c>
      <c r="O15" s="60">
        <f>'Доходы франчайзи'!R11</f>
        <v>445928.48484848486</v>
      </c>
      <c r="P15" s="375">
        <f>'Доходы франчайзи'!S11</f>
        <v>600768.296969697</v>
      </c>
      <c r="Q15" s="126">
        <f>'Доходы франчайзи'!T11</f>
        <v>271885.09090909088</v>
      </c>
      <c r="R15" s="60">
        <f>'Доходы франчайзи'!U11</f>
        <v>320784.4848484848</v>
      </c>
      <c r="S15" s="60">
        <f>'Доходы франчайзи'!V11</f>
        <v>370796.24242424237</v>
      </c>
      <c r="T15" s="60">
        <f>'Доходы франчайзи'!W11</f>
        <v>355253.81818181818</v>
      </c>
      <c r="U15" s="60">
        <f>'Доходы франчайзи'!X11</f>
        <v>341407.81818181812</v>
      </c>
      <c r="V15" s="60">
        <f>'Доходы франчайзи'!Y11</f>
        <v>345836.36363636365</v>
      </c>
      <c r="W15" s="60">
        <f>'Доходы франчайзи'!Z11</f>
        <v>362691.6</v>
      </c>
      <c r="X15" s="60">
        <f>'Доходы франчайзи'!AA11</f>
        <v>376614.54545454547</v>
      </c>
      <c r="Y15" s="60">
        <f>'Доходы франчайзи'!AB11</f>
        <v>350746.65454545454</v>
      </c>
      <c r="Z15" s="60">
        <f>'Доходы франчайзи'!AC11</f>
        <v>369198.7878787879</v>
      </c>
      <c r="AA15" s="60">
        <f>'Доходы франчайзи'!AD11</f>
        <v>336273.93939393939</v>
      </c>
      <c r="AB15" s="375">
        <f>'Доходы франчайзи'!AE11</f>
        <v>453038.38787878788</v>
      </c>
      <c r="AC15" s="126">
        <f>'Доходы франчайзи'!AF11</f>
        <v>248242.90909090915</v>
      </c>
      <c r="AD15" s="60">
        <f>'Доходы франчайзи'!AG11</f>
        <v>292890.18181818188</v>
      </c>
      <c r="AE15" s="60">
        <f>'Доходы франчайзи'!AH11</f>
        <v>338553.090909091</v>
      </c>
      <c r="AF15" s="60">
        <f>'Доходы франчайзи'!AI11</f>
        <v>324362.18181818188</v>
      </c>
      <c r="AG15" s="60">
        <f>'Доходы франчайзи'!AJ11</f>
        <v>311720.18181818188</v>
      </c>
      <c r="AH15" s="60">
        <f>'Доходы франчайзи'!AK11</f>
        <v>315763.63636363641</v>
      </c>
      <c r="AI15" s="60">
        <f>'Доходы франчайзи'!AL11</f>
        <v>331153.2</v>
      </c>
      <c r="AJ15" s="60">
        <f>'Доходы франчайзи'!AM11</f>
        <v>343865.45454545459</v>
      </c>
      <c r="AK15" s="60">
        <f>'Доходы франчайзи'!AN11</f>
        <v>320246.94545454549</v>
      </c>
      <c r="AL15" s="60">
        <f>'Доходы франчайзи'!AO11</f>
        <v>337094.54545454547</v>
      </c>
      <c r="AM15" s="60">
        <f>'Доходы франчайзи'!AP11</f>
        <v>307032.72727272735</v>
      </c>
      <c r="AN15" s="375">
        <f>'Доходы франчайзи'!AQ11</f>
        <v>413643.74545454548</v>
      </c>
      <c r="AO15" s="126">
        <f>'Доходы франчайзи'!AR11</f>
        <v>206869.09090909091</v>
      </c>
      <c r="AP15" s="60">
        <f>'Доходы франчайзи'!AS11</f>
        <v>244075.15151515152</v>
      </c>
      <c r="AQ15" s="60">
        <f>'Доходы франчайзи'!AT11</f>
        <v>282127.57575757575</v>
      </c>
      <c r="AR15" s="60">
        <f>'Доходы франчайзи'!AU11</f>
        <v>270301.81818181818</v>
      </c>
      <c r="AS15" s="60">
        <f>'Доходы франчайзи'!AV11</f>
        <v>259766.81818181821</v>
      </c>
      <c r="AT15" s="60">
        <f>'Доходы франчайзи'!AW11</f>
        <v>263136.36363636365</v>
      </c>
      <c r="AU15" s="60">
        <f>'Доходы франчайзи'!AX11</f>
        <v>275961</v>
      </c>
      <c r="AV15" s="60">
        <f>'Доходы франчайзи'!AY11</f>
        <v>286554.54545454541</v>
      </c>
      <c r="AW15" s="60">
        <f>'Доходы франчайзи'!AZ11</f>
        <v>266872.45454545453</v>
      </c>
      <c r="AX15" s="60">
        <f>'Доходы франчайзи'!BA11</f>
        <v>280912.12121212122</v>
      </c>
      <c r="AY15" s="60">
        <f>'Доходы франчайзи'!BB11</f>
        <v>255860.60606060608</v>
      </c>
      <c r="AZ15" s="375">
        <f>'Доходы франчайзи'!BC11</f>
        <v>344703.12121212116</v>
      </c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</row>
    <row r="16" spans="1:91" s="72" customFormat="1" ht="13.5" thickBot="1">
      <c r="A16" s="71"/>
      <c r="B16" s="70"/>
      <c r="C16" s="118" t="s">
        <v>80</v>
      </c>
      <c r="D16" s="498"/>
      <c r="E16" s="15">
        <f>SUM(E14:E15)</f>
        <v>533426.72727272729</v>
      </c>
      <c r="F16" s="15">
        <f t="shared" ref="F16:AZ16" si="24">SUM(F14:F15)</f>
        <v>629365.21212121216</v>
      </c>
      <c r="G16" s="15">
        <f t="shared" si="24"/>
        <v>727486.10606060608</v>
      </c>
      <c r="H16" s="15">
        <f t="shared" si="24"/>
        <v>696992.54545454541</v>
      </c>
      <c r="I16" s="15">
        <f t="shared" si="24"/>
        <v>669827.29545454553</v>
      </c>
      <c r="J16" s="15">
        <f t="shared" si="24"/>
        <v>678515.90909090918</v>
      </c>
      <c r="K16" s="15">
        <f t="shared" si="24"/>
        <v>711585.15</v>
      </c>
      <c r="L16" s="15">
        <f t="shared" si="24"/>
        <v>738901.36363636365</v>
      </c>
      <c r="M16" s="15">
        <f t="shared" si="24"/>
        <v>688149.68636363628</v>
      </c>
      <c r="N16" s="15">
        <f t="shared" si="24"/>
        <v>724351.96969696973</v>
      </c>
      <c r="O16" s="15">
        <f t="shared" si="24"/>
        <v>659754.84848484851</v>
      </c>
      <c r="P16" s="376">
        <f t="shared" si="24"/>
        <v>888841.61969696975</v>
      </c>
      <c r="Q16" s="15">
        <f t="shared" si="24"/>
        <v>511262.18181818177</v>
      </c>
      <c r="R16" s="15">
        <f t="shared" si="24"/>
        <v>603214.30303030298</v>
      </c>
      <c r="S16" s="15">
        <f t="shared" si="24"/>
        <v>697258.15151515149</v>
      </c>
      <c r="T16" s="15">
        <f t="shared" si="24"/>
        <v>668031.63636363635</v>
      </c>
      <c r="U16" s="15">
        <f t="shared" si="24"/>
        <v>641995.13636363624</v>
      </c>
      <c r="V16" s="15">
        <f t="shared" si="24"/>
        <v>650322.72727272729</v>
      </c>
      <c r="W16" s="15">
        <f t="shared" si="24"/>
        <v>682017.9</v>
      </c>
      <c r="X16" s="15">
        <f t="shared" si="24"/>
        <v>708199.09090909082</v>
      </c>
      <c r="Y16" s="15">
        <f t="shared" si="24"/>
        <v>659556.20909090899</v>
      </c>
      <c r="Z16" s="15">
        <f t="shared" si="24"/>
        <v>694254.24242424243</v>
      </c>
      <c r="AA16" s="15">
        <f t="shared" si="24"/>
        <v>632341.21212121216</v>
      </c>
      <c r="AB16" s="376">
        <f t="shared" si="24"/>
        <v>851909.14242424234</v>
      </c>
      <c r="AC16" s="15">
        <f t="shared" si="24"/>
        <v>505351.63636363635</v>
      </c>
      <c r="AD16" s="15">
        <f t="shared" si="24"/>
        <v>596240.72727272729</v>
      </c>
      <c r="AE16" s="15">
        <f t="shared" si="24"/>
        <v>689197.36363636365</v>
      </c>
      <c r="AF16" s="15">
        <f t="shared" si="24"/>
        <v>660308.72727272729</v>
      </c>
      <c r="AG16" s="15">
        <f t="shared" si="24"/>
        <v>634573.22727272729</v>
      </c>
      <c r="AH16" s="15">
        <f t="shared" si="24"/>
        <v>642804.54545454541</v>
      </c>
      <c r="AI16" s="15">
        <f t="shared" si="24"/>
        <v>674133.3</v>
      </c>
      <c r="AJ16" s="15">
        <f t="shared" si="24"/>
        <v>700011.81818181812</v>
      </c>
      <c r="AK16" s="15">
        <f t="shared" si="24"/>
        <v>651931.28181818174</v>
      </c>
      <c r="AL16" s="15">
        <f t="shared" si="24"/>
        <v>686228.18181818188</v>
      </c>
      <c r="AM16" s="15">
        <f t="shared" si="24"/>
        <v>625030.90909090918</v>
      </c>
      <c r="AN16" s="376">
        <f t="shared" si="24"/>
        <v>842060.48181818181</v>
      </c>
      <c r="AO16" s="15">
        <f t="shared" si="24"/>
        <v>495008.18181818177</v>
      </c>
      <c r="AP16" s="15">
        <f t="shared" si="24"/>
        <v>584036.96969696973</v>
      </c>
      <c r="AQ16" s="15">
        <f t="shared" si="24"/>
        <v>675090.98484848486</v>
      </c>
      <c r="AR16" s="15">
        <f t="shared" si="24"/>
        <v>646793.63636363635</v>
      </c>
      <c r="AS16" s="15">
        <f t="shared" si="24"/>
        <v>621584.88636363635</v>
      </c>
      <c r="AT16" s="15">
        <f t="shared" si="24"/>
        <v>629647.72727272729</v>
      </c>
      <c r="AU16" s="15">
        <f t="shared" si="24"/>
        <v>660335.25</v>
      </c>
      <c r="AV16" s="15">
        <f t="shared" si="24"/>
        <v>685684.09090909082</v>
      </c>
      <c r="AW16" s="15">
        <f t="shared" si="24"/>
        <v>638587.65909090906</v>
      </c>
      <c r="AX16" s="15">
        <f t="shared" si="24"/>
        <v>672182.57575757569</v>
      </c>
      <c r="AY16" s="15">
        <f t="shared" si="24"/>
        <v>612237.87878787878</v>
      </c>
      <c r="AZ16" s="376">
        <f t="shared" si="24"/>
        <v>824825.32575757569</v>
      </c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</row>
    <row r="17" spans="1:91">
      <c r="B17" s="233">
        <v>1</v>
      </c>
      <c r="C17" s="234" t="s">
        <v>162</v>
      </c>
      <c r="D17" s="498"/>
      <c r="E17" s="121">
        <f>'Доходы франчайзи'!H12</f>
        <v>207460.14545454548</v>
      </c>
      <c r="F17" s="121">
        <f>'Доходы франчайзи'!I12</f>
        <v>244772.50909090912</v>
      </c>
      <c r="G17" s="121">
        <f>'Доходы франчайзи'!J12</f>
        <v>282933.65454545454</v>
      </c>
      <c r="H17" s="121">
        <f>'Доходы франчайзи'!K12</f>
        <v>271074.10909090913</v>
      </c>
      <c r="I17" s="121">
        <f>'Доходы франчайзи'!L12</f>
        <v>260509.00909090912</v>
      </c>
      <c r="J17" s="121">
        <f>'Доходы франчайзи'!M12</f>
        <v>263888.18181818182</v>
      </c>
      <c r="K17" s="121">
        <f>'Доходы франчайзи'!N12</f>
        <v>276749.46000000002</v>
      </c>
      <c r="L17" s="121">
        <f>'Доходы франчайзи'!O12</f>
        <v>287373.27272727271</v>
      </c>
      <c r="M17" s="121">
        <f>'Доходы франчайзи'!P12</f>
        <v>267634.94727272727</v>
      </c>
      <c r="N17" s="121">
        <f>'Доходы франчайзи'!Q12</f>
        <v>281714.72727272729</v>
      </c>
      <c r="O17" s="121">
        <f>'Доходы франчайзи'!R12</f>
        <v>256591.63636363638</v>
      </c>
      <c r="P17" s="385">
        <f>'Доходы франчайзи'!S12</f>
        <v>345687.9872727273</v>
      </c>
      <c r="Q17" s="121">
        <f>'Доходы франчайзи'!T12</f>
        <v>287252.50909090909</v>
      </c>
      <c r="R17" s="121">
        <f>'Доходы франчайзи'!U12</f>
        <v>338915.78181818192</v>
      </c>
      <c r="S17" s="121">
        <f>'Доходы франчайзи'!V12</f>
        <v>391754.29090909095</v>
      </c>
      <c r="T17" s="121">
        <f>'Доходы франчайзи'!W12</f>
        <v>375333.38181818189</v>
      </c>
      <c r="U17" s="121">
        <f>'Доходы франчайзи'!X12</f>
        <v>360704.78181818192</v>
      </c>
      <c r="V17" s="121">
        <f>'Доходы франчайзи'!Y12</f>
        <v>365383.63636363641</v>
      </c>
      <c r="W17" s="121">
        <f>'Доходы франчайзи'!Z12</f>
        <v>383191.56000000006</v>
      </c>
      <c r="X17" s="121">
        <f>'Доходы франчайзи'!AA12</f>
        <v>397901.45454545459</v>
      </c>
      <c r="Y17" s="121">
        <f>'Доходы франчайзи'!AB12</f>
        <v>370571.46545454551</v>
      </c>
      <c r="Z17" s="121">
        <f>'Доходы франчайзи'!AC12</f>
        <v>390066.54545454547</v>
      </c>
      <c r="AA17" s="121">
        <f>'Доходы франчайзи'!AD12</f>
        <v>355280.72727272729</v>
      </c>
      <c r="AB17" s="385">
        <f>'Доходы франчайзи'!AE12</f>
        <v>478644.90545454551</v>
      </c>
      <c r="AC17" s="121">
        <f>'Доходы франчайзи'!AF12</f>
        <v>308530.47272727272</v>
      </c>
      <c r="AD17" s="121">
        <f>'Доходы франчайзи'!AG12</f>
        <v>364020.65454545454</v>
      </c>
      <c r="AE17" s="121">
        <f>'Доходы франчайзи'!AH12</f>
        <v>420773.12727272726</v>
      </c>
      <c r="AF17" s="121">
        <f>'Доходы франчайзи'!AI12</f>
        <v>403135.85454545449</v>
      </c>
      <c r="AG17" s="121">
        <f>'Доходы франчайзи'!AJ12</f>
        <v>387423.65454545454</v>
      </c>
      <c r="AH17" s="121">
        <f>'Доходы франчайзи'!AK12</f>
        <v>392449.09090909094</v>
      </c>
      <c r="AI17" s="121">
        <f>'Доходы франчайзи'!AL12</f>
        <v>411576.12</v>
      </c>
      <c r="AJ17" s="121">
        <f>'Доходы франчайзи'!AM12</f>
        <v>427375.63636363641</v>
      </c>
      <c r="AK17" s="121">
        <f>'Доходы франчайзи'!AN12</f>
        <v>398021.20363636361</v>
      </c>
      <c r="AL17" s="121">
        <f>'Доходы франчайзи'!AO12</f>
        <v>418960.36363636365</v>
      </c>
      <c r="AM17" s="121">
        <f>'Доходы франчайзи'!AP12</f>
        <v>381597.81818181823</v>
      </c>
      <c r="AN17" s="385">
        <f>'Доходы франчайзи'!AQ12</f>
        <v>514100.08363636362</v>
      </c>
      <c r="AO17" s="121">
        <f>'Доходы франчайзи'!AR12</f>
        <v>345766.90909090912</v>
      </c>
      <c r="AP17" s="121">
        <f>'Доходы франчайзи'!AS12</f>
        <v>407954.18181818182</v>
      </c>
      <c r="AQ17" s="121">
        <f>'Доходы франчайзи'!AT12</f>
        <v>471556.09090909094</v>
      </c>
      <c r="AR17" s="121">
        <f>'Доходы франчайзи'!AU12</f>
        <v>451790.18181818182</v>
      </c>
      <c r="AS17" s="121">
        <f>'Доходы франчайзи'!AV12</f>
        <v>434181.68181818182</v>
      </c>
      <c r="AT17" s="121">
        <f>'Доходы франчайзи'!AW12</f>
        <v>439813.63636363641</v>
      </c>
      <c r="AU17" s="121">
        <f>'Доходы франчайзи'!AX12</f>
        <v>461249.10000000003</v>
      </c>
      <c r="AV17" s="121">
        <f>'Доходы франчайзи'!AY12</f>
        <v>478955.45454545459</v>
      </c>
      <c r="AW17" s="121">
        <f>'Доходы франчайзи'!AZ12</f>
        <v>446058.24545454554</v>
      </c>
      <c r="AX17" s="121">
        <f>'Доходы франчайзи'!BA12</f>
        <v>469524.54545454547</v>
      </c>
      <c r="AY17" s="121">
        <f>'Доходы франчайзи'!BB12</f>
        <v>427652.72727272729</v>
      </c>
      <c r="AZ17" s="385">
        <f>'Доходы франчайзи'!BC12</f>
        <v>576146.64545454551</v>
      </c>
    </row>
    <row r="18" spans="1:91" ht="13.5" thickBot="1">
      <c r="B18" s="46">
        <v>2</v>
      </c>
      <c r="C18" s="120" t="s">
        <v>124</v>
      </c>
      <c r="D18" s="498"/>
      <c r="E18" s="122">
        <f>'Доходы франчайзи'!H13</f>
        <v>234353.12727272726</v>
      </c>
      <c r="F18" s="122">
        <f>'Доходы франчайзи'!I13</f>
        <v>276502.27878787875</v>
      </c>
      <c r="G18" s="122">
        <f>'Доходы франчайзи'!J13</f>
        <v>319610.23939393932</v>
      </c>
      <c r="H18" s="122">
        <f>'Доходы франчайзи'!K13</f>
        <v>306213.3454545454</v>
      </c>
      <c r="I18" s="122">
        <f>'Доходы франчайзи'!L13</f>
        <v>294278.69545454544</v>
      </c>
      <c r="J18" s="122">
        <f>'Доходы франчайзи'!M13</f>
        <v>298095.90909090906</v>
      </c>
      <c r="K18" s="122">
        <f>'Доходы франчайзи'!N13</f>
        <v>312624.38999999996</v>
      </c>
      <c r="L18" s="122">
        <f>'Доходы франчайзи'!O13</f>
        <v>324625.36363636359</v>
      </c>
      <c r="M18" s="122">
        <f>'Доходы франчайзи'!P13</f>
        <v>302328.36636363633</v>
      </c>
      <c r="N18" s="122">
        <f>'Доходы франчайзи'!Q13</f>
        <v>318233.30303030298</v>
      </c>
      <c r="O18" s="122">
        <f>'Доходы франчайзи'!R13</f>
        <v>289853.51515151514</v>
      </c>
      <c r="P18" s="386">
        <f>'Доходы франчайзи'!S13</f>
        <v>390499.39303030295</v>
      </c>
      <c r="Q18" s="122">
        <f>'Доходы франчайзи'!T13</f>
        <v>176725.30909090908</v>
      </c>
      <c r="R18" s="122">
        <f>'Доходы франчайзи'!U13</f>
        <v>208509.9151515151</v>
      </c>
      <c r="S18" s="122">
        <f>'Доходы франчайзи'!V13</f>
        <v>241017.55757575756</v>
      </c>
      <c r="T18" s="122">
        <f>'Доходы франчайзи'!W13</f>
        <v>230914.98181818175</v>
      </c>
      <c r="U18" s="122">
        <f>'Доходы франчайзи'!X13</f>
        <v>221915.08181818179</v>
      </c>
      <c r="V18" s="122">
        <f>'Доходы франчайзи'!Y13</f>
        <v>224793.63636363635</v>
      </c>
      <c r="W18" s="122">
        <f>'Доходы франчайзи'!Z13</f>
        <v>235749.53999999992</v>
      </c>
      <c r="X18" s="122">
        <f>'Доходы франчайзи'!AA13</f>
        <v>244799.45454545453</v>
      </c>
      <c r="Y18" s="122">
        <f>'Доходы франчайзи'!AB13</f>
        <v>227985.32545454544</v>
      </c>
      <c r="Z18" s="122">
        <f>'Доходы франчайзи'!AC13</f>
        <v>239979.2121212121</v>
      </c>
      <c r="AA18" s="122">
        <f>'Доходы франчайзи'!AD13</f>
        <v>218578.06060606061</v>
      </c>
      <c r="AB18" s="386">
        <f>'Доходы франчайзи'!AE13</f>
        <v>294474.95212121209</v>
      </c>
      <c r="AC18" s="122">
        <f>'Доходы франчайзи'!AF13</f>
        <v>161357.8909090909</v>
      </c>
      <c r="AD18" s="122">
        <f>'Доходы франчайзи'!AG13</f>
        <v>190378.61818181816</v>
      </c>
      <c r="AE18" s="122">
        <f>'Доходы франчайзи'!AH13</f>
        <v>220059.50909090909</v>
      </c>
      <c r="AF18" s="122">
        <f>'Доходы франчайзи'!AI13</f>
        <v>210835.41818181821</v>
      </c>
      <c r="AG18" s="122">
        <f>'Доходы франчайзи'!AJ13</f>
        <v>202618.11818181816</v>
      </c>
      <c r="AH18" s="122">
        <f>'Доходы франчайзи'!AK13</f>
        <v>205246.36363636365</v>
      </c>
      <c r="AI18" s="122">
        <f>'Доходы франчайзи'!AL13</f>
        <v>215249.58000000002</v>
      </c>
      <c r="AJ18" s="122">
        <f>'Доходы франчайзи'!AM13</f>
        <v>223512.54545454541</v>
      </c>
      <c r="AK18" s="122">
        <f>'Доходы франчайзи'!AN13</f>
        <v>208160.51454545459</v>
      </c>
      <c r="AL18" s="122">
        <f>'Доходы франчайзи'!AO13</f>
        <v>219111.45454545453</v>
      </c>
      <c r="AM18" s="122">
        <f>'Доходы франчайзи'!AP13</f>
        <v>199571.27272727271</v>
      </c>
      <c r="AN18" s="386">
        <f>'Доходы франчайзи'!AQ13</f>
        <v>268868.43454545457</v>
      </c>
      <c r="AO18" s="122">
        <f>'Доходы франчайзи'!AR13</f>
        <v>134464.90909090909</v>
      </c>
      <c r="AP18" s="122">
        <f>'Доходы франчайзи'!AS13</f>
        <v>158648.84848484848</v>
      </c>
      <c r="AQ18" s="122">
        <f>'Доходы франчайзи'!AT13</f>
        <v>183382.9242424242</v>
      </c>
      <c r="AR18" s="122">
        <f>'Доходы франчайзи'!AU13</f>
        <v>175696.18181818182</v>
      </c>
      <c r="AS18" s="122">
        <f>'Доходы франчайзи'!AV13</f>
        <v>168848.43181818179</v>
      </c>
      <c r="AT18" s="122">
        <f>'Доходы франчайзи'!AW13</f>
        <v>171038.63636363635</v>
      </c>
      <c r="AU18" s="122">
        <f>'Доходы франчайзи'!AX13</f>
        <v>179374.64999999997</v>
      </c>
      <c r="AV18" s="122">
        <f>'Доходы франчайзи'!AY13</f>
        <v>186260.45454545453</v>
      </c>
      <c r="AW18" s="122">
        <f>'Доходы франчайзи'!AZ13</f>
        <v>173467.09545454546</v>
      </c>
      <c r="AX18" s="122">
        <f>'Доходы франчайзи'!BA13</f>
        <v>182592.87878787873</v>
      </c>
      <c r="AY18" s="122">
        <f>'Доходы франчайзи'!BB13</f>
        <v>166309.39393939392</v>
      </c>
      <c r="AZ18" s="386">
        <f>'Доходы франчайзи'!BC13</f>
        <v>224057.02878787875</v>
      </c>
    </row>
    <row r="19" spans="1:91" s="75" customFormat="1" ht="13.5" thickBot="1">
      <c r="A19" s="74"/>
      <c r="B19" s="73"/>
      <c r="C19" s="118" t="s">
        <v>161</v>
      </c>
      <c r="D19" s="498"/>
      <c r="E19" s="15">
        <f>SUM(E17:E18)</f>
        <v>441813.27272727271</v>
      </c>
      <c r="F19" s="15">
        <f t="shared" ref="F19:AZ19" si="25">SUM(F17:F18)</f>
        <v>521274.78787878784</v>
      </c>
      <c r="G19" s="15">
        <f t="shared" si="25"/>
        <v>602543.89393939381</v>
      </c>
      <c r="H19" s="15">
        <f t="shared" si="25"/>
        <v>577287.45454545459</v>
      </c>
      <c r="I19" s="15">
        <f t="shared" si="25"/>
        <v>554787.70454545459</v>
      </c>
      <c r="J19" s="15">
        <f t="shared" si="25"/>
        <v>561984.09090909082</v>
      </c>
      <c r="K19" s="15">
        <f t="shared" si="25"/>
        <v>589373.85</v>
      </c>
      <c r="L19" s="15">
        <f t="shared" si="25"/>
        <v>611998.63636363624</v>
      </c>
      <c r="M19" s="15">
        <f t="shared" si="25"/>
        <v>569963.3136363636</v>
      </c>
      <c r="N19" s="15">
        <f t="shared" si="25"/>
        <v>599948.03030303027</v>
      </c>
      <c r="O19" s="15">
        <f t="shared" si="25"/>
        <v>546445.15151515149</v>
      </c>
      <c r="P19" s="376">
        <f t="shared" si="25"/>
        <v>736187.38030303025</v>
      </c>
      <c r="Q19" s="15">
        <f t="shared" si="25"/>
        <v>463977.81818181818</v>
      </c>
      <c r="R19" s="15">
        <f t="shared" si="25"/>
        <v>547425.69696969702</v>
      </c>
      <c r="S19" s="15">
        <f t="shared" si="25"/>
        <v>632771.84848484851</v>
      </c>
      <c r="T19" s="15">
        <f t="shared" si="25"/>
        <v>606248.36363636365</v>
      </c>
      <c r="U19" s="15">
        <f t="shared" si="25"/>
        <v>582619.86363636376</v>
      </c>
      <c r="V19" s="15">
        <f t="shared" si="25"/>
        <v>590177.27272727271</v>
      </c>
      <c r="W19" s="15">
        <f t="shared" si="25"/>
        <v>618941.1</v>
      </c>
      <c r="X19" s="15">
        <f t="shared" si="25"/>
        <v>642700.90909090918</v>
      </c>
      <c r="Y19" s="15">
        <f t="shared" si="25"/>
        <v>598556.79090909101</v>
      </c>
      <c r="Z19" s="15">
        <f t="shared" si="25"/>
        <v>630045.75757575757</v>
      </c>
      <c r="AA19" s="15">
        <f t="shared" si="25"/>
        <v>573858.78787878784</v>
      </c>
      <c r="AB19" s="376">
        <f t="shared" si="25"/>
        <v>773119.85757575766</v>
      </c>
      <c r="AC19" s="15">
        <f t="shared" si="25"/>
        <v>469888.36363636365</v>
      </c>
      <c r="AD19" s="15">
        <f t="shared" si="25"/>
        <v>554399.27272727271</v>
      </c>
      <c r="AE19" s="15">
        <f t="shared" si="25"/>
        <v>640832.63636363635</v>
      </c>
      <c r="AF19" s="15">
        <f t="shared" si="25"/>
        <v>613971.27272727271</v>
      </c>
      <c r="AG19" s="15">
        <f t="shared" si="25"/>
        <v>590041.77272727271</v>
      </c>
      <c r="AH19" s="15">
        <f t="shared" si="25"/>
        <v>597695.45454545459</v>
      </c>
      <c r="AI19" s="15">
        <f t="shared" si="25"/>
        <v>626825.69999999995</v>
      </c>
      <c r="AJ19" s="15">
        <f t="shared" si="25"/>
        <v>650888.18181818188</v>
      </c>
      <c r="AK19" s="15">
        <f t="shared" si="25"/>
        <v>606181.71818181826</v>
      </c>
      <c r="AL19" s="15">
        <f t="shared" si="25"/>
        <v>638071.81818181812</v>
      </c>
      <c r="AM19" s="15">
        <f t="shared" si="25"/>
        <v>581169.09090909094</v>
      </c>
      <c r="AN19" s="376">
        <f t="shared" si="25"/>
        <v>782968.51818181819</v>
      </c>
      <c r="AO19" s="15">
        <f t="shared" si="25"/>
        <v>480231.81818181823</v>
      </c>
      <c r="AP19" s="15">
        <f t="shared" si="25"/>
        <v>566603.03030303027</v>
      </c>
      <c r="AQ19" s="15">
        <f t="shared" si="25"/>
        <v>654939.01515151514</v>
      </c>
      <c r="AR19" s="15">
        <f t="shared" si="25"/>
        <v>627486.36363636365</v>
      </c>
      <c r="AS19" s="15">
        <f t="shared" si="25"/>
        <v>603030.11363636365</v>
      </c>
      <c r="AT19" s="15">
        <f t="shared" si="25"/>
        <v>610852.27272727271</v>
      </c>
      <c r="AU19" s="15">
        <f t="shared" si="25"/>
        <v>640623.75</v>
      </c>
      <c r="AV19" s="15">
        <f t="shared" si="25"/>
        <v>665215.90909090918</v>
      </c>
      <c r="AW19" s="15">
        <f t="shared" si="25"/>
        <v>619525.34090909106</v>
      </c>
      <c r="AX19" s="15">
        <f t="shared" si="25"/>
        <v>652117.4242424242</v>
      </c>
      <c r="AY19" s="15">
        <f t="shared" si="25"/>
        <v>593962.12121212122</v>
      </c>
      <c r="AZ19" s="376">
        <f t="shared" si="25"/>
        <v>800203.67424242431</v>
      </c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</row>
    <row r="20" spans="1:91" s="379" customFormat="1" ht="18.75" thickBot="1">
      <c r="A20" s="377"/>
      <c r="B20" s="378"/>
      <c r="C20" s="380" t="s">
        <v>76</v>
      </c>
      <c r="D20" s="498"/>
      <c r="E20" s="381">
        <f>E19-E12</f>
        <v>88937.710909090936</v>
      </c>
      <c r="F20" s="381">
        <f t="shared" ref="F20:AZ20" si="26">F19-F12</f>
        <v>156926.4715151515</v>
      </c>
      <c r="G20" s="381">
        <f t="shared" si="26"/>
        <v>226461.84075757558</v>
      </c>
      <c r="H20" s="381">
        <f t="shared" si="26"/>
        <v>204851.95818181819</v>
      </c>
      <c r="I20" s="381">
        <f t="shared" si="26"/>
        <v>185600.75068181823</v>
      </c>
      <c r="J20" s="381">
        <f t="shared" si="26"/>
        <v>191758.11363636353</v>
      </c>
      <c r="K20" s="381">
        <f t="shared" si="26"/>
        <v>215193.30449999997</v>
      </c>
      <c r="L20" s="381">
        <f t="shared" si="26"/>
        <v>234551.49545454531</v>
      </c>
      <c r="M20" s="381">
        <f t="shared" si="26"/>
        <v>198585.2860454545</v>
      </c>
      <c r="N20" s="381">
        <f t="shared" si="26"/>
        <v>224240.77121212118</v>
      </c>
      <c r="O20" s="381">
        <f t="shared" si="26"/>
        <v>178462.70606060605</v>
      </c>
      <c r="P20" s="387">
        <f t="shared" si="26"/>
        <v>340809.7107121211</v>
      </c>
      <c r="Q20" s="381">
        <f t="shared" si="26"/>
        <v>111767.19272727275</v>
      </c>
      <c r="R20" s="381">
        <f t="shared" si="26"/>
        <v>183861.90787878796</v>
      </c>
      <c r="S20" s="381">
        <f t="shared" si="26"/>
        <v>257596.63393939391</v>
      </c>
      <c r="T20" s="381">
        <f t="shared" si="26"/>
        <v>234681.69454545452</v>
      </c>
      <c r="U20" s="381">
        <f>U19-U12</f>
        <v>214267.87454545469</v>
      </c>
      <c r="V20" s="381">
        <f t="shared" si="26"/>
        <v>220797.09090909088</v>
      </c>
      <c r="W20" s="381">
        <f t="shared" si="26"/>
        <v>245647.57199999999</v>
      </c>
      <c r="X20" s="381">
        <f t="shared" si="26"/>
        <v>266174.83636363642</v>
      </c>
      <c r="Y20" s="381">
        <f t="shared" si="26"/>
        <v>228036.56763636373</v>
      </c>
      <c r="Z20" s="381">
        <f t="shared" si="26"/>
        <v>255241.4303030303</v>
      </c>
      <c r="AA20" s="381">
        <f t="shared" si="26"/>
        <v>206698.75151515147</v>
      </c>
      <c r="AB20" s="387">
        <f t="shared" si="26"/>
        <v>378850.16230303037</v>
      </c>
      <c r="AC20" s="381">
        <f t="shared" si="26"/>
        <v>117855.05454545456</v>
      </c>
      <c r="AD20" s="381">
        <f t="shared" si="26"/>
        <v>191044.69090909092</v>
      </c>
      <c r="AE20" s="381">
        <f t="shared" si="26"/>
        <v>265899.24545454542</v>
      </c>
      <c r="AF20" s="381">
        <f t="shared" si="26"/>
        <v>242636.29090909089</v>
      </c>
      <c r="AG20" s="381">
        <f t="shared" si="26"/>
        <v>221912.44090909092</v>
      </c>
      <c r="AH20" s="381">
        <f t="shared" si="26"/>
        <v>228540.81818181823</v>
      </c>
      <c r="AI20" s="381">
        <f t="shared" si="26"/>
        <v>253768.70999999996</v>
      </c>
      <c r="AJ20" s="381">
        <f t="shared" si="26"/>
        <v>274607.72727272735</v>
      </c>
      <c r="AK20" s="381">
        <f t="shared" si="26"/>
        <v>235890.24272727279</v>
      </c>
      <c r="AL20" s="381">
        <f t="shared" si="26"/>
        <v>263508.27272727265</v>
      </c>
      <c r="AM20" s="381">
        <f t="shared" si="26"/>
        <v>214228.36363636365</v>
      </c>
      <c r="AN20" s="387">
        <f t="shared" si="26"/>
        <v>388994.28272727272</v>
      </c>
      <c r="AO20" s="381">
        <f t="shared" si="26"/>
        <v>118508.8127272728</v>
      </c>
      <c r="AP20" s="381">
        <f t="shared" si="26"/>
        <v>193614.56121212122</v>
      </c>
      <c r="AQ20" s="381">
        <f t="shared" si="26"/>
        <v>270428.81560606055</v>
      </c>
      <c r="AR20" s="381">
        <f t="shared" si="26"/>
        <v>246556.83454545453</v>
      </c>
      <c r="AS20" s="381">
        <f t="shared" si="26"/>
        <v>225290.43204545457</v>
      </c>
      <c r="AT20" s="381">
        <f t="shared" si="26"/>
        <v>232092.34090909088</v>
      </c>
      <c r="AU20" s="381">
        <f t="shared" si="26"/>
        <v>257980.70150000002</v>
      </c>
      <c r="AV20" s="381">
        <f t="shared" si="26"/>
        <v>279365.28636363643</v>
      </c>
      <c r="AW20" s="381">
        <f t="shared" si="26"/>
        <v>239634.17413636378</v>
      </c>
      <c r="AX20" s="381">
        <f t="shared" si="26"/>
        <v>267975.24696969695</v>
      </c>
      <c r="AY20" s="381">
        <f t="shared" si="26"/>
        <v>217405.18484848482</v>
      </c>
      <c r="AZ20" s="387">
        <f t="shared" si="26"/>
        <v>396746.49346969702</v>
      </c>
      <c r="BA20" s="377"/>
      <c r="BB20" s="377"/>
      <c r="BC20" s="377"/>
      <c r="BD20" s="377"/>
      <c r="BE20" s="377"/>
      <c r="BF20" s="377"/>
      <c r="BG20" s="377"/>
      <c r="BH20" s="377"/>
      <c r="BI20" s="377"/>
      <c r="BJ20" s="377"/>
      <c r="BK20" s="377"/>
      <c r="BL20" s="377"/>
      <c r="BM20" s="377"/>
      <c r="BN20" s="377"/>
      <c r="BO20" s="377"/>
      <c r="BP20" s="377"/>
      <c r="BQ20" s="377"/>
      <c r="BR20" s="377"/>
      <c r="BS20" s="377"/>
      <c r="BT20" s="377"/>
      <c r="BU20" s="377"/>
      <c r="BV20" s="377"/>
      <c r="BW20" s="377"/>
      <c r="BX20" s="377"/>
      <c r="BY20" s="377"/>
      <c r="BZ20" s="377"/>
      <c r="CA20" s="377"/>
      <c r="CB20" s="377"/>
      <c r="CC20" s="377"/>
      <c r="CD20" s="377"/>
      <c r="CE20" s="377"/>
      <c r="CF20" s="377"/>
      <c r="CG20" s="377"/>
      <c r="CH20" s="377"/>
      <c r="CI20" s="377"/>
      <c r="CJ20" s="377"/>
      <c r="CK20" s="377"/>
      <c r="CL20" s="377"/>
      <c r="CM20" s="377"/>
    </row>
    <row r="21" spans="1:91" ht="13.5" thickBot="1">
      <c r="B21" s="11"/>
      <c r="C21" s="231" t="s">
        <v>13</v>
      </c>
      <c r="D21" s="113">
        <f>Инвестирование!E16*(-1)</f>
        <v>-5019400</v>
      </c>
      <c r="E21" s="127">
        <f>D21+E20</f>
        <v>-4930462.2890909091</v>
      </c>
      <c r="F21" s="127">
        <f t="shared" ref="F21:AZ21" si="27">E21+F20</f>
        <v>-4773535.8175757574</v>
      </c>
      <c r="G21" s="127">
        <f t="shared" si="27"/>
        <v>-4547073.9768181816</v>
      </c>
      <c r="H21" s="127">
        <f t="shared" si="27"/>
        <v>-4342222.0186363636</v>
      </c>
      <c r="I21" s="127">
        <f t="shared" si="27"/>
        <v>-4156621.2679545451</v>
      </c>
      <c r="J21" s="127">
        <f t="shared" si="27"/>
        <v>-3964863.1543181818</v>
      </c>
      <c r="K21" s="127">
        <f t="shared" si="27"/>
        <v>-3749669.8498181817</v>
      </c>
      <c r="L21" s="127">
        <f t="shared" si="27"/>
        <v>-3515118.3543636366</v>
      </c>
      <c r="M21" s="127">
        <f t="shared" si="27"/>
        <v>-3316533.0683181821</v>
      </c>
      <c r="N21" s="127">
        <f t="shared" si="27"/>
        <v>-3092292.2971060611</v>
      </c>
      <c r="O21" s="127">
        <f t="shared" si="27"/>
        <v>-2913829.5910454551</v>
      </c>
      <c r="P21" s="388">
        <f t="shared" si="27"/>
        <v>-2573019.8803333342</v>
      </c>
      <c r="Q21" s="127">
        <f t="shared" si="27"/>
        <v>-2461252.6876060613</v>
      </c>
      <c r="R21" s="127">
        <f t="shared" si="27"/>
        <v>-2277390.7797272736</v>
      </c>
      <c r="S21" s="127">
        <f t="shared" si="27"/>
        <v>-2019794.1457878798</v>
      </c>
      <c r="T21" s="127">
        <f t="shared" si="27"/>
        <v>-1785112.4512424252</v>
      </c>
      <c r="U21" s="127">
        <f t="shared" si="27"/>
        <v>-1570844.5766969705</v>
      </c>
      <c r="V21" s="127">
        <f t="shared" si="27"/>
        <v>-1350047.4857878797</v>
      </c>
      <c r="W21" s="127">
        <f t="shared" si="27"/>
        <v>-1104399.9137878797</v>
      </c>
      <c r="X21" s="127">
        <f t="shared" si="27"/>
        <v>-838225.07742424333</v>
      </c>
      <c r="Y21" s="127">
        <f t="shared" si="27"/>
        <v>-610188.50978787965</v>
      </c>
      <c r="Z21" s="127">
        <f t="shared" si="27"/>
        <v>-354947.07948484935</v>
      </c>
      <c r="AA21" s="127">
        <f t="shared" si="27"/>
        <v>-148248.32796969789</v>
      </c>
      <c r="AB21" s="388">
        <f t="shared" si="27"/>
        <v>230601.83433333249</v>
      </c>
      <c r="AC21" s="127">
        <f t="shared" si="27"/>
        <v>348456.88887878705</v>
      </c>
      <c r="AD21" s="127">
        <f t="shared" si="27"/>
        <v>539501.57978787797</v>
      </c>
      <c r="AE21" s="127">
        <f t="shared" si="27"/>
        <v>805400.82524242345</v>
      </c>
      <c r="AF21" s="127">
        <f t="shared" si="27"/>
        <v>1048037.1161515143</v>
      </c>
      <c r="AG21" s="127">
        <f t="shared" si="27"/>
        <v>1269949.5570606054</v>
      </c>
      <c r="AH21" s="127">
        <f t="shared" si="27"/>
        <v>1498490.3752424237</v>
      </c>
      <c r="AI21" s="127">
        <f t="shared" si="27"/>
        <v>1752259.0852424237</v>
      </c>
      <c r="AJ21" s="127">
        <f t="shared" si="27"/>
        <v>2026866.812515151</v>
      </c>
      <c r="AK21" s="127">
        <f t="shared" si="27"/>
        <v>2262757.0552424239</v>
      </c>
      <c r="AL21" s="127">
        <f t="shared" si="27"/>
        <v>2526265.3279696964</v>
      </c>
      <c r="AM21" s="127">
        <f t="shared" si="27"/>
        <v>2740493.6916060601</v>
      </c>
      <c r="AN21" s="388">
        <f t="shared" si="27"/>
        <v>3129487.9743333329</v>
      </c>
      <c r="AO21" s="127">
        <f t="shared" si="27"/>
        <v>3247996.7870606058</v>
      </c>
      <c r="AP21" s="127">
        <f t="shared" si="27"/>
        <v>3441611.3482727269</v>
      </c>
      <c r="AQ21" s="127">
        <f t="shared" si="27"/>
        <v>3712040.1638787873</v>
      </c>
      <c r="AR21" s="127">
        <f t="shared" si="27"/>
        <v>3958596.9984242418</v>
      </c>
      <c r="AS21" s="127">
        <f t="shared" si="27"/>
        <v>4183887.4304696964</v>
      </c>
      <c r="AT21" s="127">
        <f t="shared" si="27"/>
        <v>4415979.7713787872</v>
      </c>
      <c r="AU21" s="127">
        <f t="shared" si="27"/>
        <v>4673960.4728787877</v>
      </c>
      <c r="AV21" s="127">
        <f t="shared" si="27"/>
        <v>4953325.7592424238</v>
      </c>
      <c r="AW21" s="127">
        <f t="shared" si="27"/>
        <v>5192959.9333787877</v>
      </c>
      <c r="AX21" s="127">
        <f t="shared" si="27"/>
        <v>5460935.1803484848</v>
      </c>
      <c r="AY21" s="127">
        <f t="shared" si="27"/>
        <v>5678340.3651969694</v>
      </c>
      <c r="AZ21" s="388">
        <f t="shared" si="27"/>
        <v>6075086.8586666668</v>
      </c>
      <c r="BB21" s="395"/>
      <c r="BC21" s="312"/>
    </row>
    <row r="22" spans="1:91">
      <c r="D22" s="313" t="s">
        <v>197</v>
      </c>
      <c r="E22" s="312">
        <f>E9/E6</f>
        <v>0.14952627045650302</v>
      </c>
      <c r="F22" s="312">
        <f t="shared" ref="F22:AZ22" si="28">F9/F6</f>
        <v>0.12673294861989848</v>
      </c>
      <c r="G22" s="312">
        <f t="shared" si="28"/>
        <v>0.10963963218874762</v>
      </c>
      <c r="H22" s="312">
        <f t="shared" si="28"/>
        <v>0.11443638760711931</v>
      </c>
      <c r="I22" s="312">
        <f t="shared" si="28"/>
        <v>0.11907742433336191</v>
      </c>
      <c r="J22" s="312">
        <f t="shared" si="28"/>
        <v>0.11755259975816203</v>
      </c>
      <c r="K22" s="312">
        <f t="shared" si="28"/>
        <v>0.11208962004183068</v>
      </c>
      <c r="L22" s="312">
        <f t="shared" si="28"/>
        <v>0.10794581390184321</v>
      </c>
      <c r="M22" s="312">
        <f t="shared" si="28"/>
        <v>0.11590691774109321</v>
      </c>
      <c r="N22" s="312">
        <f t="shared" si="28"/>
        <v>0.11011402250245413</v>
      </c>
      <c r="O22" s="312">
        <f t="shared" si="28"/>
        <v>0.12089537390150887</v>
      </c>
      <c r="P22" s="312">
        <f t="shared" si="28"/>
        <v>8.9736244707017535E-2</v>
      </c>
      <c r="Q22" s="312">
        <f t="shared" si="28"/>
        <v>0.14952627045650302</v>
      </c>
      <c r="R22" s="312">
        <f t="shared" si="28"/>
        <v>0.12673294861989848</v>
      </c>
      <c r="S22" s="312">
        <f t="shared" si="28"/>
        <v>0.10963963218874762</v>
      </c>
      <c r="T22" s="312">
        <f t="shared" si="28"/>
        <v>0.11443638760711931</v>
      </c>
      <c r="U22" s="312">
        <f t="shared" si="28"/>
        <v>0.11907742433336191</v>
      </c>
      <c r="V22" s="312">
        <f t="shared" si="28"/>
        <v>0.11755259975816203</v>
      </c>
      <c r="W22" s="312">
        <f t="shared" si="28"/>
        <v>0.11208962004183068</v>
      </c>
      <c r="X22" s="312">
        <f t="shared" si="28"/>
        <v>0.10794581390184321</v>
      </c>
      <c r="Y22" s="312">
        <f t="shared" si="28"/>
        <v>0.11590691774109321</v>
      </c>
      <c r="Z22" s="312">
        <f t="shared" si="28"/>
        <v>0.11011402250245413</v>
      </c>
      <c r="AA22" s="312">
        <f t="shared" si="28"/>
        <v>0.12089537390150887</v>
      </c>
      <c r="AB22" s="312">
        <f t="shared" si="28"/>
        <v>8.9736244707017535E-2</v>
      </c>
      <c r="AC22" s="312">
        <f t="shared" si="28"/>
        <v>0.14952627045650302</v>
      </c>
      <c r="AD22" s="312">
        <f t="shared" si="28"/>
        <v>0.12673294861989848</v>
      </c>
      <c r="AE22" s="312">
        <f t="shared" si="28"/>
        <v>0.10963963218874762</v>
      </c>
      <c r="AF22" s="312">
        <f t="shared" si="28"/>
        <v>0.11443638760711931</v>
      </c>
      <c r="AG22" s="312">
        <f t="shared" si="28"/>
        <v>0.11907742433336191</v>
      </c>
      <c r="AH22" s="312">
        <f t="shared" si="28"/>
        <v>0.11755259975816203</v>
      </c>
      <c r="AI22" s="312">
        <f t="shared" si="28"/>
        <v>0.11208962004183068</v>
      </c>
      <c r="AJ22" s="312">
        <f t="shared" si="28"/>
        <v>0.10794581390184321</v>
      </c>
      <c r="AK22" s="312">
        <f t="shared" si="28"/>
        <v>0.11590691774109321</v>
      </c>
      <c r="AL22" s="312">
        <f t="shared" si="28"/>
        <v>0.11011402250245413</v>
      </c>
      <c r="AM22" s="312">
        <f t="shared" si="28"/>
        <v>0.12089537390150887</v>
      </c>
      <c r="AN22" s="312">
        <f t="shared" si="28"/>
        <v>8.9736244707017535E-2</v>
      </c>
      <c r="AO22" s="312">
        <f t="shared" si="28"/>
        <v>0.14952627045650302</v>
      </c>
      <c r="AP22" s="312">
        <f t="shared" si="28"/>
        <v>0.12673294861989848</v>
      </c>
      <c r="AQ22" s="312">
        <f t="shared" si="28"/>
        <v>0.10963963218874762</v>
      </c>
      <c r="AR22" s="312">
        <f t="shared" si="28"/>
        <v>0.11443638760711931</v>
      </c>
      <c r="AS22" s="312">
        <f t="shared" si="28"/>
        <v>0.11907742433336191</v>
      </c>
      <c r="AT22" s="312">
        <f t="shared" si="28"/>
        <v>0.11755259975816203</v>
      </c>
      <c r="AU22" s="312">
        <f t="shared" si="28"/>
        <v>0.11208962004183068</v>
      </c>
      <c r="AV22" s="312">
        <f t="shared" si="28"/>
        <v>0.10794581390184321</v>
      </c>
      <c r="AW22" s="312">
        <f t="shared" si="28"/>
        <v>0.11590691774109321</v>
      </c>
      <c r="AX22" s="312">
        <f t="shared" si="28"/>
        <v>0.11011402250245413</v>
      </c>
      <c r="AY22" s="312">
        <f t="shared" si="28"/>
        <v>0.12089537390150887</v>
      </c>
      <c r="AZ22" s="312">
        <f t="shared" si="28"/>
        <v>8.9736244707017535E-2</v>
      </c>
    </row>
    <row r="23" spans="1:91">
      <c r="U23" s="12"/>
    </row>
    <row r="24" spans="1:91">
      <c r="U24" s="12"/>
    </row>
    <row r="25" spans="1:91">
      <c r="U25" s="12"/>
    </row>
    <row r="26" spans="1:91">
      <c r="N26" s="7"/>
      <c r="U26" s="12"/>
    </row>
    <row r="27" spans="1:91">
      <c r="U27" s="12"/>
    </row>
    <row r="28" spans="1:91">
      <c r="U28" s="12"/>
      <c r="AS28" s="406"/>
      <c r="AV28" s="406"/>
    </row>
    <row r="29" spans="1:91">
      <c r="U29" s="12"/>
      <c r="AU29" s="406"/>
    </row>
    <row r="30" spans="1:91">
      <c r="U30" s="12"/>
      <c r="AU30" s="406"/>
    </row>
    <row r="31" spans="1:91">
      <c r="U31" s="12"/>
      <c r="AU31" s="406"/>
    </row>
    <row r="32" spans="1:91">
      <c r="U32" s="12"/>
      <c r="AU32" s="406"/>
    </row>
    <row r="33" spans="21:47">
      <c r="U33" s="12"/>
    </row>
    <row r="34" spans="21:47">
      <c r="U34" s="12"/>
      <c r="AU34" s="406"/>
    </row>
    <row r="35" spans="21:47">
      <c r="U35" s="12"/>
    </row>
    <row r="36" spans="21:47">
      <c r="U36" s="12"/>
      <c r="AU36" s="406"/>
    </row>
    <row r="37" spans="21:47">
      <c r="U37" s="12"/>
    </row>
    <row r="38" spans="21:47">
      <c r="U38" s="12"/>
    </row>
    <row r="39" spans="21:47">
      <c r="U39" s="12"/>
    </row>
    <row r="40" spans="21:47">
      <c r="U40" s="12"/>
    </row>
    <row r="41" spans="21:47">
      <c r="U41" s="12"/>
    </row>
    <row r="42" spans="21:47">
      <c r="U42" s="12"/>
    </row>
    <row r="43" spans="21:47">
      <c r="U43" s="12"/>
    </row>
    <row r="44" spans="21:47">
      <c r="U44" s="12"/>
    </row>
    <row r="45" spans="21:47">
      <c r="U45" s="12"/>
    </row>
    <row r="46" spans="21:47">
      <c r="U46" s="12"/>
    </row>
    <row r="47" spans="21:47">
      <c r="U47" s="12"/>
    </row>
    <row r="48" spans="21:47">
      <c r="U48" s="12"/>
    </row>
    <row r="49" spans="21:21">
      <c r="U49" s="12"/>
    </row>
    <row r="50" spans="21:21">
      <c r="U50" s="12"/>
    </row>
    <row r="51" spans="21:21">
      <c r="U51" s="12"/>
    </row>
    <row r="52" spans="21:21">
      <c r="U52" s="12"/>
    </row>
    <row r="53" spans="21:21">
      <c r="U53" s="12"/>
    </row>
    <row r="54" spans="21:21">
      <c r="U54" s="12"/>
    </row>
    <row r="55" spans="21:21">
      <c r="U55" s="12"/>
    </row>
    <row r="56" spans="21:21">
      <c r="U56" s="12"/>
    </row>
    <row r="57" spans="21:21">
      <c r="U57" s="12"/>
    </row>
    <row r="58" spans="21:21">
      <c r="U58" s="12"/>
    </row>
    <row r="59" spans="21:21">
      <c r="U59" s="12"/>
    </row>
    <row r="60" spans="21:21">
      <c r="U60" s="12"/>
    </row>
    <row r="61" spans="21:21">
      <c r="U61" s="12"/>
    </row>
    <row r="62" spans="21:21">
      <c r="U62" s="12"/>
    </row>
    <row r="63" spans="21:21">
      <c r="U63" s="12"/>
    </row>
    <row r="64" spans="21:21">
      <c r="U64" s="12"/>
    </row>
    <row r="65" spans="21:21">
      <c r="U65" s="12"/>
    </row>
    <row r="66" spans="21:21">
      <c r="U66" s="12"/>
    </row>
    <row r="67" spans="21:21">
      <c r="U67" s="12"/>
    </row>
    <row r="68" spans="21:21">
      <c r="U68" s="12"/>
    </row>
    <row r="69" spans="21:21">
      <c r="U69" s="12"/>
    </row>
    <row r="70" spans="21:21">
      <c r="U70" s="12"/>
    </row>
    <row r="71" spans="21:21">
      <c r="U71" s="12"/>
    </row>
    <row r="72" spans="21:21">
      <c r="U72" s="12"/>
    </row>
    <row r="73" spans="21:21">
      <c r="U73" s="12"/>
    </row>
    <row r="74" spans="21:21">
      <c r="U74" s="12"/>
    </row>
    <row r="75" spans="21:21">
      <c r="U75" s="12"/>
    </row>
    <row r="76" spans="21:21">
      <c r="U76" s="12"/>
    </row>
    <row r="77" spans="21:21">
      <c r="U77" s="12"/>
    </row>
    <row r="78" spans="21:21">
      <c r="U78" s="12"/>
    </row>
    <row r="79" spans="21:21">
      <c r="U79" s="12"/>
    </row>
    <row r="80" spans="21:21">
      <c r="U80" s="12"/>
    </row>
    <row r="81" spans="21:21">
      <c r="U81" s="12"/>
    </row>
    <row r="82" spans="21:21">
      <c r="U82" s="12"/>
    </row>
    <row r="83" spans="21:21">
      <c r="U83" s="12"/>
    </row>
    <row r="84" spans="21:21">
      <c r="U84" s="12"/>
    </row>
    <row r="85" spans="21:21">
      <c r="U85" s="12"/>
    </row>
    <row r="86" spans="21:21">
      <c r="U86" s="12"/>
    </row>
    <row r="87" spans="21:21">
      <c r="U87" s="12"/>
    </row>
    <row r="88" spans="21:21">
      <c r="U88" s="12"/>
    </row>
    <row r="89" spans="21:21">
      <c r="U89" s="12"/>
    </row>
    <row r="90" spans="21:21">
      <c r="U90" s="12"/>
    </row>
    <row r="91" spans="21:21">
      <c r="U91" s="12"/>
    </row>
    <row r="92" spans="21:21">
      <c r="U92" s="12"/>
    </row>
    <row r="93" spans="21:21">
      <c r="U93" s="12"/>
    </row>
    <row r="94" spans="21:21">
      <c r="U94" s="12"/>
    </row>
    <row r="95" spans="21:21">
      <c r="U95" s="12"/>
    </row>
    <row r="96" spans="21:21">
      <c r="U96" s="12"/>
    </row>
    <row r="97" spans="21:21">
      <c r="U97" s="12"/>
    </row>
    <row r="98" spans="21:21">
      <c r="U98" s="12"/>
    </row>
    <row r="99" spans="21:21">
      <c r="U99" s="12"/>
    </row>
    <row r="100" spans="21:21">
      <c r="U100" s="12"/>
    </row>
    <row r="101" spans="21:21">
      <c r="U101" s="12"/>
    </row>
    <row r="102" spans="21:21">
      <c r="U102" s="12"/>
    </row>
    <row r="103" spans="21:21">
      <c r="U103" s="12"/>
    </row>
    <row r="104" spans="21:21">
      <c r="U104" s="12"/>
    </row>
    <row r="105" spans="21:21">
      <c r="U105" s="12"/>
    </row>
    <row r="106" spans="21:21">
      <c r="U106" s="12"/>
    </row>
    <row r="107" spans="21:21">
      <c r="U107" s="12"/>
    </row>
    <row r="108" spans="21:21">
      <c r="U108" s="12"/>
    </row>
    <row r="109" spans="21:21">
      <c r="U109" s="12"/>
    </row>
    <row r="110" spans="21:21">
      <c r="U110" s="12"/>
    </row>
    <row r="111" spans="21:21">
      <c r="U111" s="12"/>
    </row>
    <row r="112" spans="21:21">
      <c r="U112" s="12"/>
    </row>
    <row r="113" spans="21:21">
      <c r="U113" s="12"/>
    </row>
    <row r="114" spans="21:21">
      <c r="U114" s="12"/>
    </row>
    <row r="115" spans="21:21">
      <c r="U115" s="12"/>
    </row>
    <row r="116" spans="21:21">
      <c r="U116" s="12"/>
    </row>
    <row r="117" spans="21:21">
      <c r="U117" s="12"/>
    </row>
    <row r="118" spans="21:21">
      <c r="U118" s="12"/>
    </row>
    <row r="119" spans="21:21">
      <c r="U119" s="12"/>
    </row>
    <row r="120" spans="21:21">
      <c r="U120" s="12"/>
    </row>
    <row r="121" spans="21:21">
      <c r="U121" s="12"/>
    </row>
    <row r="122" spans="21:21">
      <c r="U122" s="12"/>
    </row>
    <row r="123" spans="21:21">
      <c r="U123" s="12"/>
    </row>
    <row r="124" spans="21:21">
      <c r="U124" s="12"/>
    </row>
    <row r="125" spans="21:21">
      <c r="U125" s="12"/>
    </row>
    <row r="126" spans="21:21">
      <c r="U126" s="12"/>
    </row>
    <row r="127" spans="21:21">
      <c r="U127" s="12"/>
    </row>
    <row r="128" spans="21:21">
      <c r="U128" s="12"/>
    </row>
    <row r="129" spans="21:21">
      <c r="U129" s="12"/>
    </row>
    <row r="130" spans="21:21">
      <c r="U130" s="12"/>
    </row>
    <row r="131" spans="21:21">
      <c r="U131" s="12"/>
    </row>
    <row r="132" spans="21:21">
      <c r="U132" s="12"/>
    </row>
    <row r="133" spans="21:21">
      <c r="U133" s="12"/>
    </row>
    <row r="134" spans="21:21">
      <c r="U134" s="12"/>
    </row>
    <row r="135" spans="21:21">
      <c r="U135" s="12"/>
    </row>
    <row r="136" spans="21:21">
      <c r="U136" s="12"/>
    </row>
    <row r="137" spans="21:21">
      <c r="U137" s="12"/>
    </row>
    <row r="138" spans="21:21">
      <c r="U138" s="12"/>
    </row>
    <row r="139" spans="21:21">
      <c r="U139" s="12"/>
    </row>
    <row r="140" spans="21:21">
      <c r="U140" s="12"/>
    </row>
    <row r="141" spans="21:21">
      <c r="U141" s="12"/>
    </row>
    <row r="142" spans="21:21">
      <c r="U142" s="12"/>
    </row>
    <row r="143" spans="21:21">
      <c r="U143" s="12"/>
    </row>
    <row r="144" spans="21:21">
      <c r="U144" s="12"/>
    </row>
    <row r="145" spans="21:21">
      <c r="U145" s="12"/>
    </row>
    <row r="146" spans="21:21">
      <c r="U146" s="12"/>
    </row>
    <row r="147" spans="21:21">
      <c r="U147" s="12"/>
    </row>
    <row r="148" spans="21:21">
      <c r="U148" s="12"/>
    </row>
    <row r="149" spans="21:21">
      <c r="U149" s="12"/>
    </row>
    <row r="150" spans="21:21">
      <c r="U150" s="12"/>
    </row>
    <row r="151" spans="21:21">
      <c r="U151" s="12"/>
    </row>
    <row r="152" spans="21:21">
      <c r="U152" s="12"/>
    </row>
    <row r="153" spans="21:21">
      <c r="U153" s="12"/>
    </row>
    <row r="154" spans="21:21">
      <c r="U154" s="12"/>
    </row>
    <row r="155" spans="21:21">
      <c r="U155" s="12"/>
    </row>
    <row r="156" spans="21:21">
      <c r="U156" s="12"/>
    </row>
    <row r="157" spans="21:21">
      <c r="U157" s="12"/>
    </row>
    <row r="158" spans="21:21">
      <c r="U158" s="12"/>
    </row>
    <row r="159" spans="21:21">
      <c r="U159" s="12"/>
    </row>
    <row r="160" spans="21:21">
      <c r="U160" s="12"/>
    </row>
    <row r="161" spans="21:21">
      <c r="U161" s="12"/>
    </row>
    <row r="162" spans="21:21">
      <c r="U162" s="12"/>
    </row>
    <row r="163" spans="21:21">
      <c r="U163" s="12"/>
    </row>
    <row r="164" spans="21:21">
      <c r="U164" s="12"/>
    </row>
    <row r="165" spans="21:21">
      <c r="U165" s="12"/>
    </row>
    <row r="166" spans="21:21">
      <c r="U166" s="12"/>
    </row>
    <row r="167" spans="21:21">
      <c r="U167" s="12"/>
    </row>
    <row r="168" spans="21:21">
      <c r="U168" s="12"/>
    </row>
    <row r="169" spans="21:21">
      <c r="U169" s="12"/>
    </row>
    <row r="170" spans="21:21">
      <c r="U170" s="12"/>
    </row>
    <row r="171" spans="21:21">
      <c r="U171" s="12"/>
    </row>
    <row r="172" spans="21:21">
      <c r="U172" s="12"/>
    </row>
    <row r="173" spans="21:21">
      <c r="U173" s="12"/>
    </row>
    <row r="174" spans="21:21">
      <c r="U174" s="12"/>
    </row>
    <row r="175" spans="21:21">
      <c r="U175" s="12"/>
    </row>
    <row r="176" spans="21:21">
      <c r="U176" s="12"/>
    </row>
    <row r="177" spans="21:21">
      <c r="U177" s="12"/>
    </row>
    <row r="178" spans="21:21">
      <c r="U178" s="12"/>
    </row>
    <row r="179" spans="21:21">
      <c r="U179" s="12"/>
    </row>
    <row r="180" spans="21:21">
      <c r="U180" s="12"/>
    </row>
    <row r="181" spans="21:21">
      <c r="U181" s="12"/>
    </row>
    <row r="182" spans="21:21">
      <c r="U182" s="12"/>
    </row>
    <row r="183" spans="21:21">
      <c r="U183" s="12"/>
    </row>
    <row r="184" spans="21:21">
      <c r="U184" s="12"/>
    </row>
    <row r="185" spans="21:21">
      <c r="U185" s="12"/>
    </row>
    <row r="186" spans="21:21">
      <c r="U186" s="12"/>
    </row>
    <row r="187" spans="21:21">
      <c r="U187" s="12"/>
    </row>
    <row r="188" spans="21:21">
      <c r="U188" s="12"/>
    </row>
    <row r="189" spans="21:21">
      <c r="U189" s="12"/>
    </row>
    <row r="190" spans="21:21">
      <c r="U190" s="12"/>
    </row>
    <row r="191" spans="21:21">
      <c r="U191" s="12"/>
    </row>
    <row r="192" spans="21:21">
      <c r="U192" s="12"/>
    </row>
    <row r="193" spans="21:21">
      <c r="U193" s="12"/>
    </row>
    <row r="194" spans="21:21">
      <c r="U194" s="12"/>
    </row>
    <row r="195" spans="21:21">
      <c r="U195" s="12"/>
    </row>
    <row r="196" spans="21:21">
      <c r="U196" s="12"/>
    </row>
    <row r="197" spans="21:21">
      <c r="U197" s="12"/>
    </row>
    <row r="198" spans="21:21">
      <c r="U198" s="12"/>
    </row>
    <row r="199" spans="21:21">
      <c r="U199" s="12"/>
    </row>
    <row r="200" spans="21:21">
      <c r="U200" s="12"/>
    </row>
    <row r="201" spans="21:21">
      <c r="U201" s="12"/>
    </row>
    <row r="202" spans="21:21">
      <c r="U202" s="12"/>
    </row>
    <row r="203" spans="21:21">
      <c r="U203" s="12"/>
    </row>
    <row r="204" spans="21:21">
      <c r="U204" s="12"/>
    </row>
    <row r="205" spans="21:21">
      <c r="U205" s="12"/>
    </row>
    <row r="206" spans="21:21">
      <c r="U206" s="12"/>
    </row>
    <row r="207" spans="21:21">
      <c r="U207" s="12"/>
    </row>
    <row r="208" spans="21:21">
      <c r="U208" s="12"/>
    </row>
    <row r="209" spans="21:21">
      <c r="U209" s="12"/>
    </row>
    <row r="210" spans="21:21">
      <c r="U210" s="12"/>
    </row>
    <row r="211" spans="21:21">
      <c r="U211" s="12"/>
    </row>
    <row r="212" spans="21:21">
      <c r="U212" s="12"/>
    </row>
    <row r="213" spans="21:21">
      <c r="U213" s="12"/>
    </row>
    <row r="214" spans="21:21">
      <c r="U214" s="12"/>
    </row>
    <row r="215" spans="21:21">
      <c r="U215" s="12"/>
    </row>
    <row r="216" spans="21:21">
      <c r="U216" s="12"/>
    </row>
    <row r="217" spans="21:21">
      <c r="U217" s="12"/>
    </row>
    <row r="218" spans="21:21">
      <c r="U218" s="12"/>
    </row>
    <row r="219" spans="21:21">
      <c r="U219" s="12"/>
    </row>
    <row r="220" spans="21:21">
      <c r="U220" s="12"/>
    </row>
    <row r="221" spans="21:21">
      <c r="U221" s="12"/>
    </row>
    <row r="222" spans="21:21">
      <c r="U222" s="12"/>
    </row>
    <row r="223" spans="21:21">
      <c r="U223" s="12"/>
    </row>
    <row r="224" spans="21:21">
      <c r="U224" s="12"/>
    </row>
    <row r="225" spans="21:21">
      <c r="U225" s="12"/>
    </row>
    <row r="226" spans="21:21">
      <c r="U226" s="12"/>
    </row>
    <row r="227" spans="21:21">
      <c r="U227" s="12"/>
    </row>
    <row r="228" spans="21:21">
      <c r="U228" s="12"/>
    </row>
    <row r="229" spans="21:21">
      <c r="U229" s="12"/>
    </row>
    <row r="230" spans="21:21">
      <c r="U230" s="12"/>
    </row>
    <row r="231" spans="21:21">
      <c r="U231" s="12"/>
    </row>
    <row r="232" spans="21:21">
      <c r="U232" s="12"/>
    </row>
    <row r="233" spans="21:21">
      <c r="U233" s="12"/>
    </row>
    <row r="234" spans="21:21">
      <c r="U234" s="12"/>
    </row>
    <row r="235" spans="21:21">
      <c r="U235" s="12"/>
    </row>
    <row r="236" spans="21:21">
      <c r="U236" s="12"/>
    </row>
    <row r="237" spans="21:21">
      <c r="U237" s="12"/>
    </row>
    <row r="238" spans="21:21">
      <c r="U238" s="12"/>
    </row>
    <row r="239" spans="21:21">
      <c r="U239" s="12"/>
    </row>
    <row r="240" spans="21:21">
      <c r="U240" s="12"/>
    </row>
    <row r="241" spans="21:21">
      <c r="U241" s="12"/>
    </row>
    <row r="242" spans="21:21">
      <c r="U242" s="12"/>
    </row>
    <row r="243" spans="21:21">
      <c r="U243" s="12"/>
    </row>
    <row r="244" spans="21:21">
      <c r="U244" s="12"/>
    </row>
    <row r="245" spans="21:21">
      <c r="U245" s="12"/>
    </row>
    <row r="246" spans="21:21">
      <c r="U246" s="12"/>
    </row>
    <row r="247" spans="21:21">
      <c r="U247" s="12"/>
    </row>
    <row r="248" spans="21:21">
      <c r="U248" s="12"/>
    </row>
    <row r="249" spans="21:21">
      <c r="U249" s="12"/>
    </row>
    <row r="250" spans="21:21">
      <c r="U250" s="12"/>
    </row>
    <row r="251" spans="21:21">
      <c r="U251" s="12"/>
    </row>
    <row r="252" spans="21:21">
      <c r="U252" s="12"/>
    </row>
    <row r="253" spans="21:21">
      <c r="U253" s="12"/>
    </row>
    <row r="254" spans="21:21">
      <c r="U254" s="12"/>
    </row>
    <row r="255" spans="21:21">
      <c r="U255" s="12"/>
    </row>
    <row r="256" spans="21:21">
      <c r="U256" s="12"/>
    </row>
    <row r="257" spans="21:21">
      <c r="U257" s="12"/>
    </row>
    <row r="258" spans="21:21">
      <c r="U258" s="12"/>
    </row>
    <row r="259" spans="21:21">
      <c r="U259" s="12"/>
    </row>
    <row r="260" spans="21:21">
      <c r="U260" s="12"/>
    </row>
    <row r="261" spans="21:21">
      <c r="U261" s="12"/>
    </row>
    <row r="262" spans="21:21">
      <c r="U262" s="12"/>
    </row>
    <row r="263" spans="21:21">
      <c r="U263" s="12"/>
    </row>
    <row r="264" spans="21:21">
      <c r="U264" s="12"/>
    </row>
    <row r="265" spans="21:21">
      <c r="U265" s="12"/>
    </row>
    <row r="266" spans="21:21">
      <c r="U266" s="12"/>
    </row>
    <row r="267" spans="21:21">
      <c r="U267" s="12"/>
    </row>
    <row r="268" spans="21:21">
      <c r="U268" s="12"/>
    </row>
    <row r="269" spans="21:21">
      <c r="U269" s="12"/>
    </row>
    <row r="270" spans="21:21">
      <c r="U270" s="12"/>
    </row>
    <row r="271" spans="21:21">
      <c r="U271" s="12"/>
    </row>
    <row r="272" spans="21:21">
      <c r="U272" s="12"/>
    </row>
    <row r="273" spans="21:21">
      <c r="U273" s="12"/>
    </row>
    <row r="274" spans="21:21">
      <c r="U274" s="12"/>
    </row>
    <row r="275" spans="21:21">
      <c r="U275" s="12"/>
    </row>
    <row r="276" spans="21:21">
      <c r="U276" s="12"/>
    </row>
    <row r="277" spans="21:21">
      <c r="U277" s="12"/>
    </row>
    <row r="278" spans="21:21">
      <c r="U278" s="12"/>
    </row>
    <row r="279" spans="21:21">
      <c r="U279" s="12"/>
    </row>
    <row r="280" spans="21:21">
      <c r="U280" s="12"/>
    </row>
    <row r="281" spans="21:21">
      <c r="U281" s="12"/>
    </row>
    <row r="282" spans="21:21">
      <c r="U282" s="12"/>
    </row>
    <row r="283" spans="21:21">
      <c r="U283" s="12"/>
    </row>
    <row r="284" spans="21:21">
      <c r="U284" s="12"/>
    </row>
    <row r="285" spans="21:21">
      <c r="U285" s="12"/>
    </row>
    <row r="286" spans="21:21">
      <c r="U286" s="12"/>
    </row>
    <row r="287" spans="21:21">
      <c r="U287" s="12"/>
    </row>
    <row r="288" spans="21:21">
      <c r="U288" s="12"/>
    </row>
    <row r="289" spans="21:21">
      <c r="U289" s="12"/>
    </row>
    <row r="290" spans="21:21">
      <c r="U290" s="12"/>
    </row>
    <row r="291" spans="21:21">
      <c r="U291" s="12"/>
    </row>
    <row r="292" spans="21:21">
      <c r="U292" s="12"/>
    </row>
    <row r="293" spans="21:21">
      <c r="U293" s="12"/>
    </row>
    <row r="294" spans="21:21">
      <c r="U294" s="12"/>
    </row>
    <row r="295" spans="21:21">
      <c r="U295" s="12"/>
    </row>
    <row r="296" spans="21:21">
      <c r="U296" s="12"/>
    </row>
    <row r="297" spans="21:21">
      <c r="U297" s="12"/>
    </row>
    <row r="298" spans="21:21">
      <c r="U298" s="12"/>
    </row>
    <row r="299" spans="21:21">
      <c r="U299" s="12"/>
    </row>
    <row r="300" spans="21:21">
      <c r="U300" s="12"/>
    </row>
    <row r="301" spans="21:21">
      <c r="U301" s="12"/>
    </row>
    <row r="302" spans="21:21">
      <c r="U302" s="12"/>
    </row>
    <row r="303" spans="21:21">
      <c r="U303" s="12"/>
    </row>
    <row r="304" spans="21:21">
      <c r="U304" s="12"/>
    </row>
    <row r="305" spans="21:21">
      <c r="U305" s="12"/>
    </row>
    <row r="306" spans="21:21">
      <c r="U306" s="12"/>
    </row>
    <row r="307" spans="21:21">
      <c r="U307" s="12"/>
    </row>
    <row r="308" spans="21:21">
      <c r="U308" s="12"/>
    </row>
    <row r="309" spans="21:21">
      <c r="U309" s="12"/>
    </row>
    <row r="310" spans="21:21">
      <c r="U310" s="12"/>
    </row>
    <row r="311" spans="21:21">
      <c r="U311" s="12"/>
    </row>
    <row r="312" spans="21:21">
      <c r="U312" s="12"/>
    </row>
    <row r="313" spans="21:21">
      <c r="U313" s="12"/>
    </row>
    <row r="314" spans="21:21">
      <c r="U314" s="12"/>
    </row>
    <row r="315" spans="21:21">
      <c r="U315" s="12"/>
    </row>
    <row r="316" spans="21:21">
      <c r="U316" s="12"/>
    </row>
    <row r="317" spans="21:21">
      <c r="U317" s="12"/>
    </row>
    <row r="318" spans="21:21">
      <c r="U318" s="12"/>
    </row>
    <row r="319" spans="21:21">
      <c r="U319" s="12"/>
    </row>
    <row r="320" spans="21:21">
      <c r="U320" s="12"/>
    </row>
    <row r="321" spans="21:21">
      <c r="U321" s="12"/>
    </row>
    <row r="322" spans="21:21">
      <c r="U322" s="12"/>
    </row>
    <row r="323" spans="21:21">
      <c r="U323" s="12"/>
    </row>
    <row r="324" spans="21:21">
      <c r="U324" s="12"/>
    </row>
    <row r="325" spans="21:21">
      <c r="U325" s="12"/>
    </row>
    <row r="326" spans="21:21">
      <c r="U326" s="12"/>
    </row>
    <row r="327" spans="21:21">
      <c r="U327" s="12"/>
    </row>
    <row r="328" spans="21:21">
      <c r="U328" s="12"/>
    </row>
    <row r="329" spans="21:21">
      <c r="U329" s="12"/>
    </row>
    <row r="330" spans="21:21">
      <c r="U330" s="12"/>
    </row>
    <row r="331" spans="21:21">
      <c r="U331" s="12"/>
    </row>
    <row r="332" spans="21:21">
      <c r="U332" s="12"/>
    </row>
    <row r="333" spans="21:21">
      <c r="U333" s="12"/>
    </row>
    <row r="334" spans="21:21">
      <c r="U334" s="12"/>
    </row>
    <row r="335" spans="21:21">
      <c r="U335" s="12"/>
    </row>
    <row r="336" spans="21:21">
      <c r="U336" s="12"/>
    </row>
    <row r="337" spans="21:21">
      <c r="U337" s="12"/>
    </row>
    <row r="338" spans="21:21">
      <c r="U338" s="12"/>
    </row>
    <row r="339" spans="21:21">
      <c r="U339" s="12"/>
    </row>
    <row r="340" spans="21:21">
      <c r="U340" s="12"/>
    </row>
    <row r="341" spans="21:21">
      <c r="U341" s="12"/>
    </row>
    <row r="342" spans="21:21">
      <c r="U342" s="12"/>
    </row>
    <row r="343" spans="21:21">
      <c r="U343" s="12"/>
    </row>
    <row r="344" spans="21:21">
      <c r="U344" s="12"/>
    </row>
    <row r="345" spans="21:21">
      <c r="U345" s="12"/>
    </row>
    <row r="346" spans="21:21">
      <c r="U346" s="12"/>
    </row>
    <row r="347" spans="21:21">
      <c r="U347" s="12"/>
    </row>
    <row r="348" spans="21:21">
      <c r="U348" s="12"/>
    </row>
    <row r="349" spans="21:21">
      <c r="U349" s="12"/>
    </row>
    <row r="350" spans="21:21">
      <c r="U350" s="12"/>
    </row>
    <row r="351" spans="21:21">
      <c r="U351" s="12"/>
    </row>
    <row r="352" spans="21:21">
      <c r="U352" s="12"/>
    </row>
    <row r="353" spans="21:21">
      <c r="U353" s="12"/>
    </row>
    <row r="354" spans="21:21">
      <c r="U354" s="12"/>
    </row>
    <row r="355" spans="21:21">
      <c r="U355" s="12"/>
    </row>
    <row r="356" spans="21:21">
      <c r="U356" s="12"/>
    </row>
    <row r="357" spans="21:21">
      <c r="U357" s="12"/>
    </row>
    <row r="358" spans="21:21">
      <c r="U358" s="12"/>
    </row>
    <row r="359" spans="21:21">
      <c r="U359" s="12"/>
    </row>
    <row r="360" spans="21:21">
      <c r="U360" s="12"/>
    </row>
    <row r="361" spans="21:21">
      <c r="U361" s="12"/>
    </row>
    <row r="362" spans="21:21">
      <c r="U362" s="12"/>
    </row>
    <row r="363" spans="21:21">
      <c r="U363" s="12"/>
    </row>
    <row r="364" spans="21:21">
      <c r="U364" s="12"/>
    </row>
    <row r="365" spans="21:21">
      <c r="U365" s="12"/>
    </row>
    <row r="366" spans="21:21">
      <c r="U366" s="12"/>
    </row>
    <row r="367" spans="21:21">
      <c r="U367" s="12"/>
    </row>
    <row r="368" spans="21:21">
      <c r="U368" s="12"/>
    </row>
    <row r="369" spans="21:21">
      <c r="U369" s="12"/>
    </row>
    <row r="370" spans="21:21">
      <c r="U370" s="12"/>
    </row>
    <row r="371" spans="21:21">
      <c r="U371" s="12"/>
    </row>
    <row r="372" spans="21:21">
      <c r="U372" s="12"/>
    </row>
    <row r="373" spans="21:21">
      <c r="U373" s="12"/>
    </row>
    <row r="374" spans="21:21">
      <c r="U374" s="12"/>
    </row>
    <row r="375" spans="21:21">
      <c r="U375" s="12"/>
    </row>
    <row r="376" spans="21:21">
      <c r="U376" s="12"/>
    </row>
    <row r="377" spans="21:21">
      <c r="U377" s="12"/>
    </row>
    <row r="378" spans="21:21">
      <c r="U378" s="12"/>
    </row>
    <row r="379" spans="21:21">
      <c r="U379" s="12"/>
    </row>
    <row r="380" spans="21:21">
      <c r="U380" s="12"/>
    </row>
    <row r="381" spans="21:21">
      <c r="U381" s="12"/>
    </row>
    <row r="382" spans="21:21">
      <c r="U382" s="12"/>
    </row>
    <row r="383" spans="21:21">
      <c r="U383" s="12"/>
    </row>
    <row r="384" spans="21:21">
      <c r="U384" s="12"/>
    </row>
    <row r="385" spans="21:21">
      <c r="U385" s="12"/>
    </row>
    <row r="386" spans="21:21">
      <c r="U386" s="12"/>
    </row>
    <row r="387" spans="21:21">
      <c r="U387" s="12"/>
    </row>
    <row r="388" spans="21:21">
      <c r="U388" s="12"/>
    </row>
    <row r="389" spans="21:21">
      <c r="U389" s="12"/>
    </row>
    <row r="390" spans="21:21">
      <c r="U390" s="12"/>
    </row>
    <row r="391" spans="21:21">
      <c r="U391" s="12"/>
    </row>
    <row r="392" spans="21:21">
      <c r="U392" s="12"/>
    </row>
    <row r="393" spans="21:21">
      <c r="U393" s="12"/>
    </row>
    <row r="394" spans="21:21">
      <c r="U394" s="12"/>
    </row>
    <row r="395" spans="21:21">
      <c r="U395" s="12"/>
    </row>
    <row r="396" spans="21:21">
      <c r="U396" s="12"/>
    </row>
    <row r="397" spans="21:21">
      <c r="U397" s="12"/>
    </row>
    <row r="398" spans="21:21">
      <c r="U398" s="12"/>
    </row>
    <row r="399" spans="21:21">
      <c r="U399" s="12"/>
    </row>
    <row r="400" spans="21:21">
      <c r="U400" s="12"/>
    </row>
    <row r="401" spans="21:21">
      <c r="U401" s="12"/>
    </row>
    <row r="402" spans="21:21">
      <c r="U402" s="12"/>
    </row>
    <row r="403" spans="21:21">
      <c r="U403" s="12"/>
    </row>
    <row r="404" spans="21:21">
      <c r="U404" s="12"/>
    </row>
    <row r="405" spans="21:21">
      <c r="U405" s="12"/>
    </row>
    <row r="406" spans="21:21">
      <c r="U406" s="12"/>
    </row>
    <row r="407" spans="21:21">
      <c r="U407" s="12"/>
    </row>
    <row r="408" spans="21:21">
      <c r="U408" s="12"/>
    </row>
    <row r="409" spans="21:21">
      <c r="U409" s="12"/>
    </row>
    <row r="410" spans="21:21">
      <c r="U410" s="12"/>
    </row>
    <row r="411" spans="21:21">
      <c r="U411" s="12"/>
    </row>
    <row r="412" spans="21:21">
      <c r="U412" s="12"/>
    </row>
    <row r="413" spans="21:21">
      <c r="U413" s="12"/>
    </row>
    <row r="414" spans="21:21">
      <c r="U414" s="12"/>
    </row>
    <row r="415" spans="21:21">
      <c r="U415" s="12"/>
    </row>
    <row r="416" spans="21:21">
      <c r="U416" s="12"/>
    </row>
    <row r="417" spans="21:21">
      <c r="U417" s="12"/>
    </row>
    <row r="418" spans="21:21">
      <c r="U418" s="12"/>
    </row>
    <row r="419" spans="21:21">
      <c r="U419" s="12"/>
    </row>
    <row r="420" spans="21:21">
      <c r="U420" s="12"/>
    </row>
    <row r="421" spans="21:21">
      <c r="U421" s="12"/>
    </row>
    <row r="422" spans="21:21">
      <c r="U422" s="12"/>
    </row>
    <row r="423" spans="21:21">
      <c r="U423" s="12"/>
    </row>
    <row r="424" spans="21:21">
      <c r="U424" s="12"/>
    </row>
    <row r="425" spans="21:21">
      <c r="U425" s="12"/>
    </row>
    <row r="426" spans="21:21">
      <c r="U426" s="12"/>
    </row>
    <row r="427" spans="21:21">
      <c r="U427" s="12"/>
    </row>
    <row r="428" spans="21:21">
      <c r="U428" s="12"/>
    </row>
    <row r="429" spans="21:21">
      <c r="U429" s="12"/>
    </row>
    <row r="430" spans="21:21">
      <c r="U430" s="12"/>
    </row>
    <row r="431" spans="21:21">
      <c r="U431" s="12"/>
    </row>
    <row r="432" spans="21:21">
      <c r="U432" s="12"/>
    </row>
    <row r="433" spans="21:21">
      <c r="U433" s="12"/>
    </row>
    <row r="434" spans="21:21">
      <c r="U434" s="12"/>
    </row>
    <row r="435" spans="21:21">
      <c r="U435" s="12"/>
    </row>
    <row r="436" spans="21:21">
      <c r="U436" s="12"/>
    </row>
    <row r="437" spans="21:21">
      <c r="U437" s="12"/>
    </row>
    <row r="438" spans="21:21">
      <c r="U438" s="12"/>
    </row>
    <row r="439" spans="21:21">
      <c r="U439" s="12"/>
    </row>
    <row r="440" spans="21:21">
      <c r="U440" s="12"/>
    </row>
    <row r="441" spans="21:21">
      <c r="U441" s="12"/>
    </row>
    <row r="442" spans="21:21">
      <c r="U442" s="12"/>
    </row>
    <row r="443" spans="21:21">
      <c r="U443" s="12"/>
    </row>
    <row r="444" spans="21:21">
      <c r="U444" s="12"/>
    </row>
    <row r="445" spans="21:21">
      <c r="U445" s="12"/>
    </row>
    <row r="446" spans="21:21">
      <c r="U446" s="12"/>
    </row>
    <row r="447" spans="21:21">
      <c r="U447" s="12"/>
    </row>
    <row r="448" spans="21:21">
      <c r="U448" s="12"/>
    </row>
    <row r="449" spans="21:21">
      <c r="U449" s="12"/>
    </row>
    <row r="450" spans="21:21">
      <c r="U450" s="12"/>
    </row>
    <row r="451" spans="21:21">
      <c r="U451" s="12"/>
    </row>
    <row r="452" spans="21:21">
      <c r="U452" s="12"/>
    </row>
    <row r="453" spans="21:21">
      <c r="U453" s="12"/>
    </row>
    <row r="454" spans="21:21">
      <c r="U454" s="12"/>
    </row>
    <row r="455" spans="21:21">
      <c r="U455" s="12"/>
    </row>
    <row r="456" spans="21:21">
      <c r="U456" s="12"/>
    </row>
    <row r="457" spans="21:21">
      <c r="U457" s="12"/>
    </row>
    <row r="458" spans="21:21">
      <c r="U458" s="12"/>
    </row>
    <row r="459" spans="21:21">
      <c r="U459" s="12"/>
    </row>
    <row r="460" spans="21:21">
      <c r="U460" s="12"/>
    </row>
    <row r="461" spans="21:21">
      <c r="U461" s="12"/>
    </row>
    <row r="462" spans="21:21">
      <c r="U462" s="12"/>
    </row>
    <row r="463" spans="21:21">
      <c r="U463" s="12"/>
    </row>
    <row r="464" spans="21:21">
      <c r="U464" s="12"/>
    </row>
    <row r="465" spans="21:21">
      <c r="U465" s="12"/>
    </row>
    <row r="466" spans="21:21">
      <c r="U466" s="12"/>
    </row>
    <row r="467" spans="21:21">
      <c r="U467" s="12"/>
    </row>
    <row r="468" spans="21:21">
      <c r="U468" s="12"/>
    </row>
    <row r="469" spans="21:21">
      <c r="U469" s="12"/>
    </row>
    <row r="470" spans="21:21">
      <c r="U470" s="12"/>
    </row>
    <row r="471" spans="21:21">
      <c r="U471" s="12"/>
    </row>
    <row r="472" spans="21:21">
      <c r="U472" s="12"/>
    </row>
    <row r="473" spans="21:21">
      <c r="U473" s="12"/>
    </row>
    <row r="474" spans="21:21">
      <c r="U474" s="12"/>
    </row>
    <row r="475" spans="21:21">
      <c r="U475" s="12"/>
    </row>
    <row r="476" spans="21:21">
      <c r="U476" s="12"/>
    </row>
    <row r="477" spans="21:21">
      <c r="U477" s="12"/>
    </row>
    <row r="478" spans="21:21">
      <c r="U478" s="12"/>
    </row>
    <row r="479" spans="21:21">
      <c r="U479" s="12"/>
    </row>
    <row r="480" spans="21:21">
      <c r="U480" s="12"/>
    </row>
    <row r="481" spans="21:21">
      <c r="U481" s="12"/>
    </row>
    <row r="482" spans="21:21">
      <c r="U482" s="12"/>
    </row>
    <row r="483" spans="21:21">
      <c r="U483" s="12"/>
    </row>
    <row r="484" spans="21:21">
      <c r="U484" s="12"/>
    </row>
    <row r="485" spans="21:21">
      <c r="U485" s="12"/>
    </row>
    <row r="486" spans="21:21">
      <c r="U486" s="12"/>
    </row>
    <row r="487" spans="21:21">
      <c r="U487" s="12"/>
    </row>
    <row r="488" spans="21:21">
      <c r="U488" s="12"/>
    </row>
    <row r="489" spans="21:21">
      <c r="U489" s="12"/>
    </row>
    <row r="490" spans="21:21">
      <c r="U490" s="12"/>
    </row>
    <row r="491" spans="21:21">
      <c r="U491" s="12"/>
    </row>
    <row r="492" spans="21:21">
      <c r="U492" s="12"/>
    </row>
    <row r="493" spans="21:21">
      <c r="U493" s="12"/>
    </row>
    <row r="494" spans="21:21">
      <c r="U494" s="12"/>
    </row>
    <row r="495" spans="21:21">
      <c r="U495" s="12"/>
    </row>
    <row r="496" spans="21:21">
      <c r="U496" s="12"/>
    </row>
    <row r="497" spans="21:21">
      <c r="U497" s="12"/>
    </row>
    <row r="498" spans="21:21">
      <c r="U498" s="12"/>
    </row>
    <row r="499" spans="21:21">
      <c r="U499" s="12"/>
    </row>
    <row r="500" spans="21:21">
      <c r="U500" s="12"/>
    </row>
    <row r="501" spans="21:21">
      <c r="U501" s="12"/>
    </row>
    <row r="502" spans="21:21">
      <c r="U502" s="12"/>
    </row>
    <row r="503" spans="21:21">
      <c r="U503" s="12"/>
    </row>
    <row r="504" spans="21:21">
      <c r="U504" s="12"/>
    </row>
    <row r="505" spans="21:21">
      <c r="U505" s="12"/>
    </row>
    <row r="506" spans="21:21">
      <c r="U506" s="12"/>
    </row>
    <row r="507" spans="21:21">
      <c r="U507" s="12"/>
    </row>
    <row r="508" spans="21:21">
      <c r="U508" s="12"/>
    </row>
    <row r="509" spans="21:21">
      <c r="U509" s="12"/>
    </row>
    <row r="510" spans="21:21">
      <c r="U510" s="12"/>
    </row>
    <row r="511" spans="21:21">
      <c r="U511" s="12"/>
    </row>
    <row r="512" spans="21:21">
      <c r="U512" s="12"/>
    </row>
    <row r="513" spans="21:21">
      <c r="U513" s="12"/>
    </row>
    <row r="514" spans="21:21">
      <c r="U514" s="12"/>
    </row>
    <row r="515" spans="21:21">
      <c r="U515" s="12"/>
    </row>
    <row r="516" spans="21:21">
      <c r="U516" s="12"/>
    </row>
    <row r="517" spans="21:21">
      <c r="U517" s="12"/>
    </row>
    <row r="518" spans="21:21">
      <c r="U518" s="12"/>
    </row>
    <row r="519" spans="21:21">
      <c r="U519" s="12"/>
    </row>
    <row r="520" spans="21:21">
      <c r="U520" s="12"/>
    </row>
    <row r="521" spans="21:21">
      <c r="U521" s="12"/>
    </row>
    <row r="522" spans="21:21">
      <c r="U522" s="12"/>
    </row>
    <row r="523" spans="21:21">
      <c r="U523" s="12"/>
    </row>
    <row r="524" spans="21:21">
      <c r="U524" s="12"/>
    </row>
    <row r="525" spans="21:21">
      <c r="U525" s="12"/>
    </row>
    <row r="526" spans="21:21">
      <c r="U526" s="12"/>
    </row>
    <row r="527" spans="21:21">
      <c r="U527" s="12"/>
    </row>
    <row r="528" spans="21:21">
      <c r="U528" s="12"/>
    </row>
    <row r="529" spans="21:21">
      <c r="U529" s="12"/>
    </row>
    <row r="530" spans="21:21">
      <c r="U530" s="12"/>
    </row>
    <row r="531" spans="21:21">
      <c r="U531" s="12"/>
    </row>
    <row r="532" spans="21:21">
      <c r="U532" s="12"/>
    </row>
    <row r="533" spans="21:21">
      <c r="U533" s="12"/>
    </row>
    <row r="534" spans="21:21">
      <c r="U534" s="12"/>
    </row>
    <row r="535" spans="21:21">
      <c r="U535" s="12"/>
    </row>
    <row r="536" spans="21:21">
      <c r="U536" s="12"/>
    </row>
    <row r="537" spans="21:21">
      <c r="U537" s="12"/>
    </row>
    <row r="538" spans="21:21">
      <c r="U538" s="12"/>
    </row>
    <row r="539" spans="21:21">
      <c r="U539" s="12"/>
    </row>
    <row r="540" spans="21:21">
      <c r="U540" s="12"/>
    </row>
    <row r="541" spans="21:21">
      <c r="U541" s="12"/>
    </row>
    <row r="542" spans="21:21">
      <c r="U542" s="12"/>
    </row>
    <row r="543" spans="21:21">
      <c r="U543" s="12"/>
    </row>
    <row r="544" spans="21:21">
      <c r="U544" s="12"/>
    </row>
    <row r="545" spans="21:21">
      <c r="U545" s="12"/>
    </row>
    <row r="546" spans="21:21">
      <c r="U546" s="12"/>
    </row>
    <row r="547" spans="21:21">
      <c r="U547" s="12"/>
    </row>
    <row r="548" spans="21:21">
      <c r="U548" s="12"/>
    </row>
    <row r="549" spans="21:21">
      <c r="U549" s="12"/>
    </row>
    <row r="550" spans="21:21">
      <c r="U550" s="12"/>
    </row>
    <row r="551" spans="21:21">
      <c r="U551" s="12"/>
    </row>
    <row r="552" spans="21:21">
      <c r="U552" s="12"/>
    </row>
    <row r="553" spans="21:21">
      <c r="U553" s="12"/>
    </row>
    <row r="554" spans="21:21">
      <c r="U554" s="12"/>
    </row>
    <row r="555" spans="21:21">
      <c r="U555" s="12"/>
    </row>
    <row r="556" spans="21:21">
      <c r="U556" s="12"/>
    </row>
    <row r="557" spans="21:21">
      <c r="U557" s="12"/>
    </row>
    <row r="558" spans="21:21">
      <c r="U558" s="12"/>
    </row>
    <row r="559" spans="21:21">
      <c r="U559" s="12"/>
    </row>
    <row r="560" spans="21:21">
      <c r="U560" s="12"/>
    </row>
    <row r="561" spans="21:21">
      <c r="U561" s="12"/>
    </row>
    <row r="562" spans="21:21">
      <c r="U562" s="12"/>
    </row>
    <row r="563" spans="21:21">
      <c r="U563" s="12"/>
    </row>
    <row r="564" spans="21:21">
      <c r="U564" s="12"/>
    </row>
    <row r="565" spans="21:21">
      <c r="U565" s="12"/>
    </row>
    <row r="566" spans="21:21">
      <c r="U566" s="12"/>
    </row>
    <row r="567" spans="21:21">
      <c r="U567" s="12"/>
    </row>
    <row r="568" spans="21:21">
      <c r="U568" s="12"/>
    </row>
    <row r="569" spans="21:21">
      <c r="U569" s="12"/>
    </row>
    <row r="570" spans="21:21">
      <c r="U570" s="12"/>
    </row>
    <row r="571" spans="21:21">
      <c r="U571" s="12"/>
    </row>
    <row r="572" spans="21:21">
      <c r="U572" s="12"/>
    </row>
    <row r="573" spans="21:21">
      <c r="U573" s="12"/>
    </row>
    <row r="574" spans="21:21">
      <c r="U574" s="12"/>
    </row>
    <row r="575" spans="21:21">
      <c r="U575" s="12"/>
    </row>
    <row r="576" spans="21:21">
      <c r="U576" s="12"/>
    </row>
    <row r="577" spans="21:21">
      <c r="U577" s="12"/>
    </row>
    <row r="578" spans="21:21">
      <c r="U578" s="12"/>
    </row>
    <row r="579" spans="21:21">
      <c r="U579" s="12"/>
    </row>
    <row r="580" spans="21:21">
      <c r="U580" s="12"/>
    </row>
    <row r="581" spans="21:21">
      <c r="U581" s="12"/>
    </row>
    <row r="582" spans="21:21">
      <c r="U582" s="12"/>
    </row>
    <row r="583" spans="21:21">
      <c r="U583" s="12"/>
    </row>
    <row r="584" spans="21:21">
      <c r="U584" s="12"/>
    </row>
    <row r="585" spans="21:21">
      <c r="U585" s="12"/>
    </row>
    <row r="586" spans="21:21">
      <c r="U586" s="12"/>
    </row>
    <row r="587" spans="21:21">
      <c r="U587" s="12"/>
    </row>
    <row r="588" spans="21:21">
      <c r="U588" s="12"/>
    </row>
    <row r="589" spans="21:21">
      <c r="U589" s="12"/>
    </row>
    <row r="590" spans="21:21">
      <c r="U590" s="12"/>
    </row>
    <row r="591" spans="21:21">
      <c r="U591" s="12"/>
    </row>
    <row r="592" spans="21:21">
      <c r="U592" s="12"/>
    </row>
    <row r="593" spans="21:21">
      <c r="U593" s="12"/>
    </row>
    <row r="594" spans="21:21">
      <c r="U594" s="12"/>
    </row>
    <row r="595" spans="21:21">
      <c r="U595" s="12"/>
    </row>
    <row r="596" spans="21:21">
      <c r="U596" s="12"/>
    </row>
    <row r="597" spans="21:21">
      <c r="U597" s="12"/>
    </row>
    <row r="598" spans="21:21">
      <c r="U598" s="12"/>
    </row>
    <row r="599" spans="21:21">
      <c r="U599" s="12"/>
    </row>
    <row r="600" spans="21:21">
      <c r="U600" s="12"/>
    </row>
    <row r="601" spans="21:21">
      <c r="U601" s="12"/>
    </row>
    <row r="602" spans="21:21">
      <c r="U602" s="12"/>
    </row>
    <row r="603" spans="21:21">
      <c r="U603" s="12"/>
    </row>
    <row r="604" spans="21:21">
      <c r="U604" s="12"/>
    </row>
    <row r="605" spans="21:21">
      <c r="U605" s="12"/>
    </row>
    <row r="606" spans="21:21">
      <c r="U606" s="12"/>
    </row>
    <row r="607" spans="21:21">
      <c r="U607" s="12"/>
    </row>
    <row r="608" spans="21:21">
      <c r="U608" s="12"/>
    </row>
    <row r="609" spans="21:21">
      <c r="U609" s="12"/>
    </row>
    <row r="610" spans="21:21">
      <c r="U610" s="12"/>
    </row>
    <row r="611" spans="21:21">
      <c r="U611" s="12"/>
    </row>
    <row r="612" spans="21:21">
      <c r="U612" s="12"/>
    </row>
    <row r="613" spans="21:21">
      <c r="U613" s="12"/>
    </row>
    <row r="614" spans="21:21">
      <c r="U614" s="12"/>
    </row>
    <row r="615" spans="21:21">
      <c r="U615" s="12"/>
    </row>
    <row r="616" spans="21:21">
      <c r="U616" s="12"/>
    </row>
    <row r="617" spans="21:21">
      <c r="U617" s="12"/>
    </row>
    <row r="618" spans="21:21">
      <c r="U618" s="12"/>
    </row>
    <row r="619" spans="21:21">
      <c r="U619" s="12"/>
    </row>
    <row r="620" spans="21:21">
      <c r="U620" s="12"/>
    </row>
    <row r="621" spans="21:21">
      <c r="U621" s="12"/>
    </row>
    <row r="622" spans="21:21">
      <c r="U622" s="12"/>
    </row>
    <row r="623" spans="21:21">
      <c r="U623" s="12"/>
    </row>
    <row r="624" spans="21:21">
      <c r="U624" s="12"/>
    </row>
    <row r="625" spans="21:21">
      <c r="U625" s="12"/>
    </row>
    <row r="626" spans="21:21">
      <c r="U626" s="12"/>
    </row>
    <row r="627" spans="21:21">
      <c r="U627" s="12"/>
    </row>
    <row r="628" spans="21:21">
      <c r="U628" s="12"/>
    </row>
    <row r="629" spans="21:21">
      <c r="U629" s="12"/>
    </row>
    <row r="630" spans="21:21">
      <c r="U630" s="12"/>
    </row>
    <row r="631" spans="21:21">
      <c r="U631" s="12"/>
    </row>
    <row r="632" spans="21:21">
      <c r="U632" s="12"/>
    </row>
    <row r="633" spans="21:21">
      <c r="U633" s="12"/>
    </row>
    <row r="634" spans="21:21">
      <c r="U634" s="12"/>
    </row>
    <row r="635" spans="21:21">
      <c r="U635" s="12"/>
    </row>
    <row r="636" spans="21:21">
      <c r="U636" s="12"/>
    </row>
    <row r="637" spans="21:21">
      <c r="U637" s="12"/>
    </row>
    <row r="638" spans="21:21">
      <c r="U638" s="12"/>
    </row>
    <row r="639" spans="21:21">
      <c r="U639" s="12"/>
    </row>
    <row r="640" spans="21:21">
      <c r="U640" s="12"/>
    </row>
    <row r="641" spans="21:21">
      <c r="U641" s="12"/>
    </row>
    <row r="642" spans="21:21">
      <c r="U642" s="12"/>
    </row>
    <row r="643" spans="21:21">
      <c r="U643" s="12"/>
    </row>
    <row r="644" spans="21:21">
      <c r="U644" s="12"/>
    </row>
    <row r="645" spans="21:21">
      <c r="U645" s="12"/>
    </row>
    <row r="646" spans="21:21">
      <c r="U646" s="12"/>
    </row>
    <row r="647" spans="21:21">
      <c r="U647" s="12"/>
    </row>
    <row r="648" spans="21:21">
      <c r="U648" s="12"/>
    </row>
    <row r="649" spans="21:21">
      <c r="U649" s="12"/>
    </row>
    <row r="650" spans="21:21">
      <c r="U650" s="12"/>
    </row>
    <row r="651" spans="21:21">
      <c r="U651" s="12"/>
    </row>
    <row r="652" spans="21:21">
      <c r="U652" s="12"/>
    </row>
    <row r="653" spans="21:21">
      <c r="U653" s="12"/>
    </row>
    <row r="654" spans="21:21">
      <c r="U654" s="12"/>
    </row>
    <row r="655" spans="21:21">
      <c r="U655" s="12"/>
    </row>
    <row r="656" spans="21:21">
      <c r="U656" s="12"/>
    </row>
    <row r="657" spans="21:21">
      <c r="U657" s="12"/>
    </row>
    <row r="658" spans="21:21">
      <c r="U658" s="12"/>
    </row>
    <row r="659" spans="21:21">
      <c r="U659" s="12"/>
    </row>
    <row r="660" spans="21:21">
      <c r="U660" s="12"/>
    </row>
    <row r="661" spans="21:21">
      <c r="U661" s="12"/>
    </row>
    <row r="662" spans="21:21">
      <c r="U662" s="12"/>
    </row>
    <row r="663" spans="21:21">
      <c r="U663" s="12"/>
    </row>
    <row r="664" spans="21:21">
      <c r="U664" s="12"/>
    </row>
    <row r="665" spans="21:21">
      <c r="U665" s="12"/>
    </row>
    <row r="666" spans="21:21">
      <c r="U666" s="12"/>
    </row>
    <row r="667" spans="21:21">
      <c r="U667" s="12"/>
    </row>
    <row r="668" spans="21:21">
      <c r="U668" s="12"/>
    </row>
    <row r="669" spans="21:21">
      <c r="U669" s="12"/>
    </row>
    <row r="670" spans="21:21">
      <c r="U670" s="12"/>
    </row>
    <row r="671" spans="21:21">
      <c r="U671" s="12"/>
    </row>
    <row r="672" spans="21:21">
      <c r="U672" s="12"/>
    </row>
    <row r="673" spans="21:21">
      <c r="U673" s="12"/>
    </row>
    <row r="674" spans="21:21">
      <c r="U674" s="12"/>
    </row>
    <row r="675" spans="21:21">
      <c r="U675" s="12"/>
    </row>
    <row r="676" spans="21:21">
      <c r="U676" s="12"/>
    </row>
    <row r="677" spans="21:21">
      <c r="U677" s="12"/>
    </row>
    <row r="678" spans="21:21">
      <c r="U678" s="12"/>
    </row>
    <row r="679" spans="21:21">
      <c r="U679" s="12"/>
    </row>
    <row r="680" spans="21:21">
      <c r="U680" s="12"/>
    </row>
    <row r="681" spans="21:21">
      <c r="U681" s="12"/>
    </row>
    <row r="682" spans="21:21">
      <c r="U682" s="12"/>
    </row>
    <row r="683" spans="21:21">
      <c r="U683" s="12"/>
    </row>
    <row r="684" spans="21:21">
      <c r="U684" s="12"/>
    </row>
    <row r="685" spans="21:21">
      <c r="U685" s="12"/>
    </row>
    <row r="686" spans="21:21">
      <c r="U686" s="12"/>
    </row>
    <row r="687" spans="21:21">
      <c r="U687" s="12"/>
    </row>
    <row r="688" spans="21:21">
      <c r="U688" s="12"/>
    </row>
    <row r="689" spans="21:21">
      <c r="U689" s="12"/>
    </row>
    <row r="690" spans="21:21">
      <c r="U690" s="12"/>
    </row>
    <row r="691" spans="21:21">
      <c r="U691" s="12"/>
    </row>
    <row r="692" spans="21:21">
      <c r="U692" s="12"/>
    </row>
    <row r="693" spans="21:21">
      <c r="U693" s="12"/>
    </row>
    <row r="694" spans="21:21">
      <c r="U694" s="12"/>
    </row>
    <row r="695" spans="21:21">
      <c r="U695" s="12"/>
    </row>
    <row r="696" spans="21:21">
      <c r="U696" s="12"/>
    </row>
    <row r="697" spans="21:21">
      <c r="U697" s="12"/>
    </row>
    <row r="698" spans="21:21">
      <c r="U698" s="12"/>
    </row>
    <row r="699" spans="21:21">
      <c r="U699" s="12"/>
    </row>
    <row r="700" spans="21:21">
      <c r="U700" s="12"/>
    </row>
    <row r="701" spans="21:21">
      <c r="U701" s="12"/>
    </row>
    <row r="702" spans="21:21">
      <c r="U702" s="12"/>
    </row>
    <row r="703" spans="21:21">
      <c r="U703" s="12"/>
    </row>
    <row r="704" spans="21:21">
      <c r="U704" s="12"/>
    </row>
    <row r="705" spans="21:21">
      <c r="U705" s="12"/>
    </row>
    <row r="706" spans="21:21">
      <c r="U706" s="12"/>
    </row>
    <row r="707" spans="21:21">
      <c r="U707" s="12"/>
    </row>
    <row r="708" spans="21:21">
      <c r="U708" s="12"/>
    </row>
    <row r="709" spans="21:21">
      <c r="U709" s="12"/>
    </row>
    <row r="710" spans="21:21">
      <c r="U710" s="12"/>
    </row>
    <row r="711" spans="21:21">
      <c r="U711" s="12"/>
    </row>
    <row r="712" spans="21:21">
      <c r="U712" s="12"/>
    </row>
    <row r="713" spans="21:21">
      <c r="U713" s="12"/>
    </row>
    <row r="714" spans="21:21">
      <c r="U714" s="12"/>
    </row>
    <row r="715" spans="21:21">
      <c r="U715" s="12"/>
    </row>
    <row r="716" spans="21:21">
      <c r="U716" s="12"/>
    </row>
    <row r="717" spans="21:21">
      <c r="U717" s="12"/>
    </row>
    <row r="718" spans="21:21">
      <c r="U718" s="12"/>
    </row>
    <row r="719" spans="21:21">
      <c r="U719" s="12"/>
    </row>
    <row r="720" spans="21:21">
      <c r="U720" s="12"/>
    </row>
    <row r="721" spans="21:21">
      <c r="U721" s="12"/>
    </row>
    <row r="722" spans="21:21">
      <c r="U722" s="12"/>
    </row>
    <row r="723" spans="21:21">
      <c r="U723" s="12"/>
    </row>
    <row r="724" spans="21:21">
      <c r="U724" s="12"/>
    </row>
    <row r="725" spans="21:21">
      <c r="U725" s="12"/>
    </row>
    <row r="726" spans="21:21">
      <c r="U726" s="12"/>
    </row>
    <row r="727" spans="21:21">
      <c r="U727" s="12"/>
    </row>
    <row r="728" spans="21:21">
      <c r="U728" s="12"/>
    </row>
    <row r="729" spans="21:21">
      <c r="U729" s="12"/>
    </row>
    <row r="730" spans="21:21">
      <c r="U730" s="12"/>
    </row>
    <row r="731" spans="21:21">
      <c r="U731" s="12"/>
    </row>
    <row r="732" spans="21:21">
      <c r="U732" s="12"/>
    </row>
    <row r="733" spans="21:21">
      <c r="U733" s="12"/>
    </row>
    <row r="734" spans="21:21">
      <c r="U734" s="12"/>
    </row>
    <row r="735" spans="21:21">
      <c r="U735" s="12"/>
    </row>
    <row r="736" spans="21:21">
      <c r="U736" s="12"/>
    </row>
    <row r="737" spans="21:21">
      <c r="U737" s="12"/>
    </row>
    <row r="738" spans="21:21">
      <c r="U738" s="12"/>
    </row>
    <row r="739" spans="21:21">
      <c r="U739" s="12"/>
    </row>
    <row r="740" spans="21:21">
      <c r="U740" s="12"/>
    </row>
    <row r="741" spans="21:21">
      <c r="U741" s="12"/>
    </row>
    <row r="742" spans="21:21">
      <c r="U742" s="12"/>
    </row>
    <row r="743" spans="21:21">
      <c r="U743" s="12"/>
    </row>
    <row r="744" spans="21:21">
      <c r="U744" s="12"/>
    </row>
    <row r="745" spans="21:21">
      <c r="U745" s="12"/>
    </row>
    <row r="746" spans="21:21">
      <c r="U746" s="12"/>
    </row>
    <row r="747" spans="21:21">
      <c r="U747" s="12"/>
    </row>
    <row r="748" spans="21:21">
      <c r="U748" s="12"/>
    </row>
    <row r="749" spans="21:21">
      <c r="U749" s="12"/>
    </row>
    <row r="750" spans="21:21">
      <c r="U750" s="12"/>
    </row>
    <row r="751" spans="21:21">
      <c r="U751" s="12"/>
    </row>
    <row r="752" spans="21:21">
      <c r="U752" s="12"/>
    </row>
    <row r="753" spans="21:21">
      <c r="U753" s="12"/>
    </row>
    <row r="754" spans="21:21">
      <c r="U754" s="12"/>
    </row>
    <row r="755" spans="21:21">
      <c r="U755" s="12"/>
    </row>
    <row r="756" spans="21:21">
      <c r="U756" s="12"/>
    </row>
    <row r="757" spans="21:21">
      <c r="U757" s="12"/>
    </row>
    <row r="758" spans="21:21">
      <c r="U758" s="12"/>
    </row>
    <row r="759" spans="21:21">
      <c r="U759" s="12"/>
    </row>
    <row r="760" spans="21:21">
      <c r="U760" s="12"/>
    </row>
    <row r="761" spans="21:21">
      <c r="U761" s="12"/>
    </row>
    <row r="762" spans="21:21">
      <c r="U762" s="12"/>
    </row>
    <row r="763" spans="21:21">
      <c r="U763" s="12"/>
    </row>
    <row r="764" spans="21:21">
      <c r="U764" s="12"/>
    </row>
    <row r="765" spans="21:21">
      <c r="U765" s="12"/>
    </row>
    <row r="766" spans="21:21">
      <c r="U766" s="12"/>
    </row>
    <row r="767" spans="21:21">
      <c r="U767" s="12"/>
    </row>
    <row r="768" spans="21:21">
      <c r="U768" s="12"/>
    </row>
    <row r="769" spans="21:21">
      <c r="U769" s="12"/>
    </row>
    <row r="770" spans="21:21">
      <c r="U770" s="12"/>
    </row>
    <row r="771" spans="21:21">
      <c r="U771" s="12"/>
    </row>
    <row r="772" spans="21:21">
      <c r="U772" s="12"/>
    </row>
    <row r="773" spans="21:21">
      <c r="U773" s="12"/>
    </row>
    <row r="774" spans="21:21">
      <c r="U774" s="12"/>
    </row>
    <row r="775" spans="21:21">
      <c r="U775" s="12"/>
    </row>
    <row r="776" spans="21:21">
      <c r="U776" s="12"/>
    </row>
    <row r="777" spans="21:21">
      <c r="U777" s="12"/>
    </row>
    <row r="778" spans="21:21">
      <c r="U778" s="12"/>
    </row>
    <row r="779" spans="21:21">
      <c r="U779" s="12"/>
    </row>
    <row r="780" spans="21:21">
      <c r="U780" s="12"/>
    </row>
    <row r="781" spans="21:21">
      <c r="U781" s="12"/>
    </row>
    <row r="782" spans="21:21">
      <c r="U782" s="12"/>
    </row>
    <row r="783" spans="21:21">
      <c r="U783" s="12"/>
    </row>
    <row r="784" spans="21:21">
      <c r="U784" s="12"/>
    </row>
    <row r="785" spans="21:21">
      <c r="U785" s="12"/>
    </row>
    <row r="786" spans="21:21">
      <c r="U786" s="12"/>
    </row>
    <row r="787" spans="21:21">
      <c r="U787" s="12"/>
    </row>
    <row r="788" spans="21:21">
      <c r="U788" s="12"/>
    </row>
    <row r="789" spans="21:21">
      <c r="U789" s="12"/>
    </row>
    <row r="790" spans="21:21">
      <c r="U790" s="12"/>
    </row>
    <row r="791" spans="21:21">
      <c r="U791" s="12"/>
    </row>
    <row r="792" spans="21:21">
      <c r="U792" s="12"/>
    </row>
    <row r="793" spans="21:21">
      <c r="U793" s="12"/>
    </row>
    <row r="794" spans="21:21">
      <c r="U794" s="12"/>
    </row>
    <row r="795" spans="21:21">
      <c r="U795" s="12"/>
    </row>
    <row r="796" spans="21:21">
      <c r="U796" s="12"/>
    </row>
    <row r="797" spans="21:21">
      <c r="U797" s="12"/>
    </row>
    <row r="798" spans="21:21">
      <c r="U798" s="12"/>
    </row>
    <row r="799" spans="21:21">
      <c r="U799" s="12"/>
    </row>
    <row r="800" spans="21:21">
      <c r="U800" s="12"/>
    </row>
    <row r="801" spans="21:21">
      <c r="U801" s="12"/>
    </row>
    <row r="802" spans="21:21">
      <c r="U802" s="12"/>
    </row>
    <row r="803" spans="21:21">
      <c r="U803" s="12"/>
    </row>
    <row r="804" spans="21:21">
      <c r="U804" s="12"/>
    </row>
    <row r="805" spans="21:21">
      <c r="U805" s="12"/>
    </row>
    <row r="806" spans="21:21">
      <c r="U806" s="12"/>
    </row>
    <row r="807" spans="21:21">
      <c r="U807" s="12"/>
    </row>
    <row r="808" spans="21:21">
      <c r="U808" s="12"/>
    </row>
    <row r="809" spans="21:21">
      <c r="U809" s="12"/>
    </row>
    <row r="810" spans="21:21">
      <c r="U810" s="12"/>
    </row>
    <row r="811" spans="21:21">
      <c r="U811" s="12"/>
    </row>
    <row r="812" spans="21:21">
      <c r="U812" s="12"/>
    </row>
    <row r="813" spans="21:21">
      <c r="U813" s="12"/>
    </row>
    <row r="814" spans="21:21">
      <c r="U814" s="12"/>
    </row>
    <row r="815" spans="21:21">
      <c r="U815" s="12"/>
    </row>
    <row r="816" spans="21:21">
      <c r="U816" s="12"/>
    </row>
    <row r="817" spans="21:21">
      <c r="U817" s="12"/>
    </row>
    <row r="818" spans="21:21">
      <c r="U818" s="12"/>
    </row>
    <row r="819" spans="21:21">
      <c r="U819" s="12"/>
    </row>
    <row r="820" spans="21:21">
      <c r="U820" s="12"/>
    </row>
    <row r="821" spans="21:21">
      <c r="U821" s="12"/>
    </row>
    <row r="822" spans="21:21">
      <c r="U822" s="12"/>
    </row>
    <row r="823" spans="21:21">
      <c r="U823" s="12"/>
    </row>
    <row r="824" spans="21:21">
      <c r="U824" s="12"/>
    </row>
    <row r="825" spans="21:21">
      <c r="U825" s="12"/>
    </row>
    <row r="826" spans="21:21">
      <c r="U826" s="12"/>
    </row>
    <row r="827" spans="21:21">
      <c r="U827" s="12"/>
    </row>
    <row r="828" spans="21:21">
      <c r="U828" s="12"/>
    </row>
    <row r="829" spans="21:21">
      <c r="U829" s="12"/>
    </row>
    <row r="830" spans="21:21">
      <c r="U830" s="12"/>
    </row>
    <row r="831" spans="21:21">
      <c r="U831" s="12"/>
    </row>
    <row r="832" spans="21:21">
      <c r="U832" s="12"/>
    </row>
    <row r="833" spans="21:21">
      <c r="U833" s="12"/>
    </row>
    <row r="834" spans="21:21">
      <c r="U834" s="12"/>
    </row>
    <row r="835" spans="21:21">
      <c r="U835" s="12"/>
    </row>
    <row r="836" spans="21:21">
      <c r="U836" s="12"/>
    </row>
    <row r="837" spans="21:21">
      <c r="U837" s="12"/>
    </row>
    <row r="838" spans="21:21">
      <c r="U838" s="12"/>
    </row>
    <row r="839" spans="21:21">
      <c r="U839" s="12"/>
    </row>
    <row r="840" spans="21:21">
      <c r="U840" s="12"/>
    </row>
    <row r="841" spans="21:21">
      <c r="U841" s="12"/>
    </row>
    <row r="842" spans="21:21">
      <c r="U842" s="12"/>
    </row>
    <row r="843" spans="21:21">
      <c r="U843" s="12"/>
    </row>
    <row r="844" spans="21:21">
      <c r="U844" s="12"/>
    </row>
    <row r="845" spans="21:21">
      <c r="U845" s="12"/>
    </row>
    <row r="846" spans="21:21">
      <c r="U846" s="12"/>
    </row>
    <row r="847" spans="21:21">
      <c r="U847" s="12"/>
    </row>
    <row r="848" spans="21:21">
      <c r="U848" s="12"/>
    </row>
    <row r="849" spans="21:21">
      <c r="U849" s="12"/>
    </row>
    <row r="850" spans="21:21">
      <c r="U850" s="12"/>
    </row>
    <row r="851" spans="21:21">
      <c r="U851" s="12"/>
    </row>
    <row r="852" spans="21:21">
      <c r="U852" s="12"/>
    </row>
    <row r="853" spans="21:21">
      <c r="U853" s="12"/>
    </row>
    <row r="854" spans="21:21">
      <c r="U854" s="12"/>
    </row>
    <row r="855" spans="21:21">
      <c r="U855" s="12"/>
    </row>
    <row r="856" spans="21:21">
      <c r="U856" s="12"/>
    </row>
    <row r="857" spans="21:21">
      <c r="U857" s="12"/>
    </row>
    <row r="858" spans="21:21">
      <c r="U858" s="12"/>
    </row>
    <row r="859" spans="21:21">
      <c r="U859" s="12"/>
    </row>
    <row r="860" spans="21:21">
      <c r="U860" s="12"/>
    </row>
    <row r="861" spans="21:21">
      <c r="U861" s="12"/>
    </row>
    <row r="862" spans="21:21">
      <c r="U862" s="12"/>
    </row>
    <row r="863" spans="21:21">
      <c r="U863" s="12"/>
    </row>
    <row r="864" spans="21:21">
      <c r="U864" s="12"/>
    </row>
    <row r="865" spans="21:21">
      <c r="U865" s="12"/>
    </row>
    <row r="866" spans="21:21">
      <c r="U866" s="12"/>
    </row>
    <row r="867" spans="21:21">
      <c r="U867" s="12"/>
    </row>
    <row r="868" spans="21:21">
      <c r="U868" s="12"/>
    </row>
    <row r="869" spans="21:21">
      <c r="U869" s="12"/>
    </row>
    <row r="870" spans="21:21">
      <c r="U870" s="12"/>
    </row>
    <row r="871" spans="21:21">
      <c r="U871" s="12"/>
    </row>
    <row r="872" spans="21:21">
      <c r="U872" s="12"/>
    </row>
    <row r="873" spans="21:21">
      <c r="U873" s="12"/>
    </row>
    <row r="874" spans="21:21">
      <c r="U874" s="12"/>
    </row>
    <row r="875" spans="21:21">
      <c r="U875" s="12"/>
    </row>
    <row r="876" spans="21:21">
      <c r="U876" s="12"/>
    </row>
    <row r="877" spans="21:21">
      <c r="U877" s="12"/>
    </row>
    <row r="878" spans="21:21">
      <c r="U878" s="12"/>
    </row>
    <row r="879" spans="21:21">
      <c r="U879" s="12"/>
    </row>
    <row r="880" spans="21:21">
      <c r="U880" s="12"/>
    </row>
    <row r="881" spans="21:21">
      <c r="U881" s="12"/>
    </row>
    <row r="882" spans="21:21">
      <c r="U882" s="12"/>
    </row>
    <row r="883" spans="21:21">
      <c r="U883" s="12"/>
    </row>
    <row r="884" spans="21:21">
      <c r="U884" s="12"/>
    </row>
    <row r="885" spans="21:21">
      <c r="U885" s="12"/>
    </row>
    <row r="886" spans="21:21">
      <c r="U886" s="12"/>
    </row>
    <row r="887" spans="21:21">
      <c r="U887" s="12"/>
    </row>
    <row r="888" spans="21:21">
      <c r="U888" s="12"/>
    </row>
    <row r="889" spans="21:21">
      <c r="U889" s="12"/>
    </row>
    <row r="890" spans="21:21">
      <c r="U890" s="12"/>
    </row>
    <row r="891" spans="21:21">
      <c r="U891" s="12"/>
    </row>
    <row r="892" spans="21:21">
      <c r="U892" s="12"/>
    </row>
    <row r="893" spans="21:21">
      <c r="U893" s="12"/>
    </row>
    <row r="894" spans="21:21">
      <c r="U894" s="12"/>
    </row>
    <row r="895" spans="21:21">
      <c r="U895" s="12"/>
    </row>
    <row r="896" spans="21:21">
      <c r="U896" s="12"/>
    </row>
    <row r="897" spans="21:21">
      <c r="U897" s="12"/>
    </row>
    <row r="898" spans="21:21">
      <c r="U898" s="12"/>
    </row>
    <row r="899" spans="21:21">
      <c r="U899" s="12"/>
    </row>
    <row r="900" spans="21:21">
      <c r="U900" s="12"/>
    </row>
    <row r="901" spans="21:21">
      <c r="U901" s="12"/>
    </row>
    <row r="902" spans="21:21">
      <c r="U902" s="12"/>
    </row>
    <row r="903" spans="21:21">
      <c r="U903" s="12"/>
    </row>
    <row r="904" spans="21:21">
      <c r="U904" s="12"/>
    </row>
    <row r="905" spans="21:21">
      <c r="U905" s="12"/>
    </row>
    <row r="906" spans="21:21">
      <c r="U906" s="12"/>
    </row>
    <row r="907" spans="21:21">
      <c r="U907" s="12"/>
    </row>
    <row r="908" spans="21:21">
      <c r="U908" s="12"/>
    </row>
    <row r="909" spans="21:21">
      <c r="U909" s="12"/>
    </row>
    <row r="910" spans="21:21">
      <c r="U910" s="12"/>
    </row>
    <row r="911" spans="21:21">
      <c r="U911" s="12"/>
    </row>
    <row r="912" spans="21:21">
      <c r="U912" s="12"/>
    </row>
    <row r="913" spans="21:21">
      <c r="U913" s="12"/>
    </row>
    <row r="914" spans="21:21">
      <c r="U914" s="12"/>
    </row>
    <row r="915" spans="21:21">
      <c r="U915" s="12"/>
    </row>
    <row r="916" spans="21:21">
      <c r="U916" s="12"/>
    </row>
    <row r="917" spans="21:21">
      <c r="U917" s="12"/>
    </row>
    <row r="918" spans="21:21">
      <c r="U918" s="12"/>
    </row>
    <row r="919" spans="21:21">
      <c r="U919" s="12"/>
    </row>
    <row r="920" spans="21:21">
      <c r="U920" s="12"/>
    </row>
    <row r="921" spans="21:21">
      <c r="U921" s="12"/>
    </row>
    <row r="922" spans="21:21">
      <c r="U922" s="12"/>
    </row>
    <row r="923" spans="21:21">
      <c r="U923" s="12"/>
    </row>
    <row r="924" spans="21:21">
      <c r="U924" s="12"/>
    </row>
    <row r="925" spans="21:21">
      <c r="U925" s="12"/>
    </row>
    <row r="926" spans="21:21">
      <c r="U926" s="12"/>
    </row>
    <row r="927" spans="21:21">
      <c r="U927" s="12"/>
    </row>
    <row r="928" spans="21:21">
      <c r="U928" s="12"/>
    </row>
    <row r="929" spans="21:21">
      <c r="U929" s="12"/>
    </row>
    <row r="930" spans="21:21">
      <c r="U930" s="12"/>
    </row>
    <row r="931" spans="21:21">
      <c r="U931" s="12"/>
    </row>
    <row r="932" spans="21:21">
      <c r="U932" s="12"/>
    </row>
    <row r="933" spans="21:21">
      <c r="U933" s="12"/>
    </row>
    <row r="934" spans="21:21">
      <c r="U934" s="12"/>
    </row>
    <row r="935" spans="21:21">
      <c r="U935" s="12"/>
    </row>
    <row r="936" spans="21:21">
      <c r="U936" s="12"/>
    </row>
    <row r="937" spans="21:21">
      <c r="U937" s="12"/>
    </row>
    <row r="938" spans="21:21">
      <c r="U938" s="12"/>
    </row>
    <row r="939" spans="21:21">
      <c r="U939" s="12"/>
    </row>
    <row r="940" spans="21:21">
      <c r="U940" s="12"/>
    </row>
    <row r="941" spans="21:21">
      <c r="U941" s="12"/>
    </row>
    <row r="942" spans="21:21">
      <c r="U942" s="12"/>
    </row>
    <row r="943" spans="21:21">
      <c r="U943" s="12"/>
    </row>
    <row r="944" spans="21:21">
      <c r="U944" s="12"/>
    </row>
    <row r="945" spans="21:21">
      <c r="U945" s="12"/>
    </row>
    <row r="946" spans="21:21">
      <c r="U946" s="12"/>
    </row>
    <row r="947" spans="21:21">
      <c r="U947" s="12"/>
    </row>
    <row r="948" spans="21:21">
      <c r="U948" s="12"/>
    </row>
    <row r="949" spans="21:21">
      <c r="U949" s="12"/>
    </row>
    <row r="950" spans="21:21">
      <c r="U950" s="12"/>
    </row>
    <row r="951" spans="21:21">
      <c r="U951" s="12"/>
    </row>
    <row r="952" spans="21:21">
      <c r="U952" s="12"/>
    </row>
    <row r="953" spans="21:21">
      <c r="U953" s="12"/>
    </row>
    <row r="954" spans="21:21">
      <c r="U954" s="12"/>
    </row>
    <row r="955" spans="21:21">
      <c r="U955" s="12"/>
    </row>
    <row r="956" spans="21:21">
      <c r="U956" s="12"/>
    </row>
    <row r="957" spans="21:21">
      <c r="U957" s="12"/>
    </row>
    <row r="958" spans="21:21">
      <c r="U958" s="12"/>
    </row>
    <row r="959" spans="21:21">
      <c r="U959" s="12"/>
    </row>
    <row r="960" spans="21:21">
      <c r="U960" s="12"/>
    </row>
    <row r="961" spans="21:21">
      <c r="U961" s="12"/>
    </row>
    <row r="962" spans="21:21">
      <c r="U962" s="12"/>
    </row>
    <row r="963" spans="21:21">
      <c r="U963" s="12"/>
    </row>
    <row r="964" spans="21:21">
      <c r="U964" s="12"/>
    </row>
    <row r="965" spans="21:21">
      <c r="U965" s="12"/>
    </row>
    <row r="966" spans="21:21">
      <c r="U966" s="12"/>
    </row>
    <row r="967" spans="21:21">
      <c r="U967" s="12"/>
    </row>
    <row r="968" spans="21:21">
      <c r="U968" s="12"/>
    </row>
    <row r="969" spans="21:21">
      <c r="U969" s="12"/>
    </row>
    <row r="970" spans="21:21">
      <c r="U970" s="12"/>
    </row>
    <row r="971" spans="21:21">
      <c r="U971" s="12"/>
    </row>
    <row r="972" spans="21:21">
      <c r="U972" s="12"/>
    </row>
    <row r="973" spans="21:21">
      <c r="U973" s="12"/>
    </row>
    <row r="974" spans="21:21">
      <c r="U974" s="12"/>
    </row>
    <row r="975" spans="21:21">
      <c r="U975" s="12"/>
    </row>
    <row r="976" spans="21:21">
      <c r="U976" s="12"/>
    </row>
    <row r="977" spans="21:21">
      <c r="U977" s="12"/>
    </row>
    <row r="978" spans="21:21">
      <c r="U978" s="12"/>
    </row>
    <row r="979" spans="21:21">
      <c r="U979" s="12"/>
    </row>
    <row r="980" spans="21:21">
      <c r="U980" s="12"/>
    </row>
    <row r="981" spans="21:21">
      <c r="U981" s="12"/>
    </row>
    <row r="982" spans="21:21">
      <c r="U982" s="12"/>
    </row>
    <row r="983" spans="21:21">
      <c r="U983" s="12"/>
    </row>
    <row r="984" spans="21:21">
      <c r="U984" s="12"/>
    </row>
    <row r="985" spans="21:21">
      <c r="U985" s="12"/>
    </row>
    <row r="986" spans="21:21">
      <c r="U986" s="12"/>
    </row>
    <row r="987" spans="21:21">
      <c r="U987" s="12"/>
    </row>
    <row r="988" spans="21:21">
      <c r="U988" s="12"/>
    </row>
    <row r="989" spans="21:21">
      <c r="U989" s="12"/>
    </row>
    <row r="990" spans="21:21">
      <c r="U990" s="12"/>
    </row>
    <row r="991" spans="21:21">
      <c r="U991" s="12"/>
    </row>
    <row r="992" spans="21:21">
      <c r="U992" s="12"/>
    </row>
    <row r="993" spans="21:21">
      <c r="U993" s="12"/>
    </row>
    <row r="994" spans="21:21">
      <c r="U994" s="12"/>
    </row>
    <row r="995" spans="21:21">
      <c r="U995" s="12"/>
    </row>
    <row r="996" spans="21:21">
      <c r="U996" s="12"/>
    </row>
    <row r="997" spans="21:21">
      <c r="U997" s="12"/>
    </row>
    <row r="998" spans="21:21">
      <c r="U998" s="12"/>
    </row>
    <row r="999" spans="21:21">
      <c r="U999" s="12"/>
    </row>
    <row r="1000" spans="21:21">
      <c r="U1000" s="12"/>
    </row>
    <row r="1001" spans="21:21">
      <c r="U1001" s="12"/>
    </row>
    <row r="1002" spans="21:21">
      <c r="U1002" s="12"/>
    </row>
    <row r="1003" spans="21:21">
      <c r="U1003" s="12"/>
    </row>
    <row r="1004" spans="21:21">
      <c r="U1004" s="12"/>
    </row>
    <row r="1005" spans="21:21">
      <c r="U1005" s="12"/>
    </row>
    <row r="1006" spans="21:21">
      <c r="U1006" s="12"/>
    </row>
    <row r="1007" spans="21:21">
      <c r="U1007" s="12"/>
    </row>
    <row r="1008" spans="21:21">
      <c r="U1008" s="12"/>
    </row>
    <row r="1009" spans="21:21">
      <c r="U1009" s="12"/>
    </row>
    <row r="1010" spans="21:21">
      <c r="U1010" s="12"/>
    </row>
    <row r="1011" spans="21:21">
      <c r="U1011" s="12"/>
    </row>
    <row r="1012" spans="21:21">
      <c r="U1012" s="12"/>
    </row>
    <row r="1013" spans="21:21">
      <c r="U1013" s="12"/>
    </row>
    <row r="1014" spans="21:21">
      <c r="U1014" s="12"/>
    </row>
    <row r="1015" spans="21:21">
      <c r="U1015" s="12"/>
    </row>
    <row r="1016" spans="21:21">
      <c r="U1016" s="12"/>
    </row>
    <row r="1017" spans="21:21">
      <c r="U1017" s="12"/>
    </row>
    <row r="1018" spans="21:21">
      <c r="U1018" s="12"/>
    </row>
    <row r="1019" spans="21:21">
      <c r="U1019" s="12"/>
    </row>
    <row r="1020" spans="21:21">
      <c r="U1020" s="12"/>
    </row>
    <row r="1021" spans="21:21">
      <c r="U1021" s="12"/>
    </row>
    <row r="1022" spans="21:21">
      <c r="U1022" s="12"/>
    </row>
    <row r="1023" spans="21:21">
      <c r="U1023" s="12"/>
    </row>
    <row r="1024" spans="21:21">
      <c r="U1024" s="12"/>
    </row>
    <row r="1025" spans="21:21">
      <c r="U1025" s="12"/>
    </row>
    <row r="1026" spans="21:21">
      <c r="U1026" s="12"/>
    </row>
    <row r="1027" spans="21:21">
      <c r="U1027" s="12"/>
    </row>
    <row r="1028" spans="21:21">
      <c r="U1028" s="12"/>
    </row>
    <row r="1029" spans="21:21">
      <c r="U1029" s="12"/>
    </row>
    <row r="1030" spans="21:21">
      <c r="U1030" s="12"/>
    </row>
    <row r="1031" spans="21:21">
      <c r="U1031" s="12"/>
    </row>
    <row r="1032" spans="21:21">
      <c r="U1032" s="12"/>
    </row>
    <row r="1033" spans="21:21">
      <c r="U1033" s="12"/>
    </row>
    <row r="1034" spans="21:21">
      <c r="U1034" s="12"/>
    </row>
    <row r="1035" spans="21:21">
      <c r="U1035" s="12"/>
    </row>
    <row r="1036" spans="21:21">
      <c r="U1036" s="12"/>
    </row>
    <row r="1037" spans="21:21">
      <c r="U1037" s="12"/>
    </row>
    <row r="1038" spans="21:21">
      <c r="U1038" s="12"/>
    </row>
    <row r="1039" spans="21:21">
      <c r="U1039" s="12"/>
    </row>
    <row r="1040" spans="21:21">
      <c r="U1040" s="12"/>
    </row>
    <row r="1041" spans="21:21">
      <c r="U1041" s="12"/>
    </row>
    <row r="1042" spans="21:21">
      <c r="U1042" s="12"/>
    </row>
    <row r="1043" spans="21:21">
      <c r="U1043" s="12"/>
    </row>
    <row r="1044" spans="21:21">
      <c r="U1044" s="12"/>
    </row>
    <row r="1045" spans="21:21">
      <c r="U1045" s="12"/>
    </row>
    <row r="1046" spans="21:21">
      <c r="U1046" s="12"/>
    </row>
    <row r="1047" spans="21:21">
      <c r="U1047" s="12"/>
    </row>
    <row r="1048" spans="21:21">
      <c r="U1048" s="12"/>
    </row>
    <row r="1049" spans="21:21">
      <c r="U1049" s="12"/>
    </row>
    <row r="1050" spans="21:21">
      <c r="U1050" s="12"/>
    </row>
    <row r="1051" spans="21:21">
      <c r="U1051" s="12"/>
    </row>
    <row r="1052" spans="21:21">
      <c r="U1052" s="12"/>
    </row>
    <row r="1053" spans="21:21">
      <c r="U1053" s="12"/>
    </row>
    <row r="1054" spans="21:21">
      <c r="U1054" s="12"/>
    </row>
    <row r="1055" spans="21:21">
      <c r="U1055" s="12"/>
    </row>
    <row r="1056" spans="21:21">
      <c r="U1056" s="12"/>
    </row>
    <row r="1057" spans="21:21">
      <c r="U1057" s="12"/>
    </row>
    <row r="1058" spans="21:21">
      <c r="U1058" s="12"/>
    </row>
    <row r="1059" spans="21:21">
      <c r="U1059" s="12"/>
    </row>
    <row r="1060" spans="21:21">
      <c r="U1060" s="12"/>
    </row>
    <row r="1061" spans="21:21">
      <c r="U1061" s="12"/>
    </row>
    <row r="1062" spans="21:21">
      <c r="U1062" s="12"/>
    </row>
    <row r="1063" spans="21:21">
      <c r="U1063" s="12"/>
    </row>
    <row r="1064" spans="21:21">
      <c r="U1064" s="12"/>
    </row>
    <row r="1065" spans="21:21">
      <c r="U1065" s="12"/>
    </row>
    <row r="1066" spans="21:21">
      <c r="U1066" s="12"/>
    </row>
    <row r="1067" spans="21:21">
      <c r="U1067" s="12"/>
    </row>
    <row r="1068" spans="21:21">
      <c r="U1068" s="12"/>
    </row>
    <row r="1069" spans="21:21">
      <c r="U1069" s="12"/>
    </row>
    <row r="1070" spans="21:21">
      <c r="U1070" s="12"/>
    </row>
    <row r="1071" spans="21:21">
      <c r="U1071" s="12"/>
    </row>
    <row r="1072" spans="21:21">
      <c r="U1072" s="12"/>
    </row>
    <row r="1073" spans="21:21">
      <c r="U1073" s="12"/>
    </row>
    <row r="1074" spans="21:21">
      <c r="U1074" s="12"/>
    </row>
    <row r="1075" spans="21:21">
      <c r="U1075" s="12"/>
    </row>
    <row r="1076" spans="21:21">
      <c r="U1076" s="12"/>
    </row>
    <row r="1077" spans="21:21">
      <c r="U1077" s="12"/>
    </row>
    <row r="1078" spans="21:21">
      <c r="U1078" s="12"/>
    </row>
    <row r="1079" spans="21:21">
      <c r="U1079" s="12"/>
    </row>
    <row r="1080" spans="21:21">
      <c r="U1080" s="12"/>
    </row>
    <row r="1081" spans="21:21">
      <c r="U1081" s="12"/>
    </row>
    <row r="1082" spans="21:21">
      <c r="U1082" s="12"/>
    </row>
    <row r="1083" spans="21:21">
      <c r="U1083" s="12"/>
    </row>
    <row r="1084" spans="21:21">
      <c r="U1084" s="12"/>
    </row>
    <row r="1085" spans="21:21">
      <c r="U1085" s="12"/>
    </row>
    <row r="1086" spans="21:21">
      <c r="U1086" s="12"/>
    </row>
    <row r="1087" spans="21:21">
      <c r="U1087" s="12"/>
    </row>
    <row r="1088" spans="21:21">
      <c r="U1088" s="12"/>
    </row>
    <row r="1089" spans="21:21">
      <c r="U1089" s="12"/>
    </row>
    <row r="1090" spans="21:21">
      <c r="U1090" s="12"/>
    </row>
    <row r="1091" spans="21:21">
      <c r="U1091" s="12"/>
    </row>
    <row r="1092" spans="21:21">
      <c r="U1092" s="12"/>
    </row>
    <row r="1093" spans="21:21">
      <c r="U1093" s="12"/>
    </row>
    <row r="1094" spans="21:21">
      <c r="U1094" s="12"/>
    </row>
    <row r="1095" spans="21:21">
      <c r="U1095" s="12"/>
    </row>
    <row r="1096" spans="21:21">
      <c r="U1096" s="12"/>
    </row>
    <row r="1097" spans="21:21">
      <c r="U1097" s="12"/>
    </row>
    <row r="1098" spans="21:21">
      <c r="U1098" s="12"/>
    </row>
    <row r="1099" spans="21:21">
      <c r="U1099" s="12"/>
    </row>
    <row r="1100" spans="21:21">
      <c r="U1100" s="12"/>
    </row>
    <row r="1101" spans="21:21">
      <c r="U1101" s="12"/>
    </row>
    <row r="1102" spans="21:21">
      <c r="U1102" s="12"/>
    </row>
    <row r="1103" spans="21:21">
      <c r="U1103" s="12"/>
    </row>
    <row r="1104" spans="21:21">
      <c r="U1104" s="12"/>
    </row>
    <row r="1105" spans="21:21">
      <c r="U1105" s="12"/>
    </row>
    <row r="1106" spans="21:21">
      <c r="U1106" s="12"/>
    </row>
    <row r="1107" spans="21:21">
      <c r="U1107" s="12"/>
    </row>
    <row r="1108" spans="21:21">
      <c r="U1108" s="12"/>
    </row>
    <row r="1109" spans="21:21">
      <c r="U1109" s="12"/>
    </row>
    <row r="1110" spans="21:21">
      <c r="U1110" s="12"/>
    </row>
    <row r="1111" spans="21:21">
      <c r="U1111" s="12"/>
    </row>
    <row r="1112" spans="21:21">
      <c r="U1112" s="12"/>
    </row>
    <row r="1113" spans="21:21">
      <c r="U1113" s="12"/>
    </row>
    <row r="1114" spans="21:21">
      <c r="U1114" s="12"/>
    </row>
    <row r="1115" spans="21:21">
      <c r="U1115" s="12"/>
    </row>
    <row r="1116" spans="21:21">
      <c r="U1116" s="12"/>
    </row>
    <row r="1117" spans="21:21">
      <c r="U1117" s="12"/>
    </row>
    <row r="1118" spans="21:21">
      <c r="U1118" s="12"/>
    </row>
    <row r="1119" spans="21:21">
      <c r="U1119" s="12"/>
    </row>
    <row r="1120" spans="21:21">
      <c r="U1120" s="12"/>
    </row>
    <row r="1121" spans="21:21">
      <c r="U1121" s="12"/>
    </row>
    <row r="1122" spans="21:21">
      <c r="U1122" s="12"/>
    </row>
    <row r="1123" spans="21:21">
      <c r="U1123" s="12"/>
    </row>
    <row r="1124" spans="21:21">
      <c r="U1124" s="12"/>
    </row>
    <row r="1125" spans="21:21">
      <c r="U1125" s="12"/>
    </row>
    <row r="1126" spans="21:21">
      <c r="U1126" s="12"/>
    </row>
    <row r="1127" spans="21:21">
      <c r="U1127" s="12"/>
    </row>
    <row r="1128" spans="21:21">
      <c r="U1128" s="12"/>
    </row>
    <row r="1129" spans="21:21">
      <c r="U1129" s="12"/>
    </row>
    <row r="1130" spans="21:21">
      <c r="U1130" s="12"/>
    </row>
    <row r="1131" spans="21:21">
      <c r="U1131" s="12"/>
    </row>
    <row r="1132" spans="21:21">
      <c r="U1132" s="12"/>
    </row>
    <row r="1133" spans="21:21">
      <c r="U1133" s="12"/>
    </row>
    <row r="1134" spans="21:21">
      <c r="U1134" s="12"/>
    </row>
    <row r="1135" spans="21:21">
      <c r="U1135" s="12"/>
    </row>
    <row r="1136" spans="21:21">
      <c r="U1136" s="12"/>
    </row>
    <row r="1137" spans="21:21">
      <c r="U1137" s="12"/>
    </row>
    <row r="1138" spans="21:21">
      <c r="U1138" s="12"/>
    </row>
    <row r="1139" spans="21:21">
      <c r="U1139" s="12"/>
    </row>
    <row r="1140" spans="21:21">
      <c r="U1140" s="12"/>
    </row>
    <row r="1141" spans="21:21">
      <c r="U1141" s="12"/>
    </row>
    <row r="1142" spans="21:21">
      <c r="U1142" s="12"/>
    </row>
    <row r="1143" spans="21:21">
      <c r="U1143" s="12"/>
    </row>
    <row r="1144" spans="21:21">
      <c r="U1144" s="12"/>
    </row>
    <row r="1145" spans="21:21">
      <c r="U1145" s="12"/>
    </row>
    <row r="1146" spans="21:21">
      <c r="U1146" s="12"/>
    </row>
    <row r="1147" spans="21:21">
      <c r="U1147" s="12"/>
    </row>
    <row r="1148" spans="21:21">
      <c r="U1148" s="12"/>
    </row>
    <row r="1149" spans="21:21">
      <c r="U1149" s="12"/>
    </row>
    <row r="1150" spans="21:21">
      <c r="U1150" s="12"/>
    </row>
    <row r="1151" spans="21:21">
      <c r="U1151" s="12"/>
    </row>
    <row r="1152" spans="21:21">
      <c r="U1152" s="12"/>
    </row>
    <row r="1153" spans="21:21">
      <c r="U1153" s="12"/>
    </row>
    <row r="1154" spans="21:21">
      <c r="U1154" s="12"/>
    </row>
    <row r="1155" spans="21:21">
      <c r="U1155" s="12"/>
    </row>
    <row r="1156" spans="21:21">
      <c r="U1156" s="12"/>
    </row>
    <row r="1157" spans="21:21">
      <c r="U1157" s="12"/>
    </row>
    <row r="1158" spans="21:21">
      <c r="U1158" s="12"/>
    </row>
    <row r="1159" spans="21:21">
      <c r="U1159" s="12"/>
    </row>
    <row r="1160" spans="21:21">
      <c r="U1160" s="12"/>
    </row>
    <row r="1161" spans="21:21">
      <c r="U1161" s="12"/>
    </row>
    <row r="1162" spans="21:21">
      <c r="U1162" s="12"/>
    </row>
    <row r="1163" spans="21:21">
      <c r="U1163" s="12"/>
    </row>
    <row r="1164" spans="21:21">
      <c r="U1164" s="12"/>
    </row>
    <row r="1165" spans="21:21">
      <c r="U1165" s="12"/>
    </row>
    <row r="1166" spans="21:21">
      <c r="U1166" s="12"/>
    </row>
    <row r="1167" spans="21:21">
      <c r="U1167" s="12"/>
    </row>
    <row r="1168" spans="21:21">
      <c r="U1168" s="12"/>
    </row>
    <row r="1169" spans="21:21">
      <c r="U1169" s="12"/>
    </row>
    <row r="1170" spans="21:21">
      <c r="U1170" s="12"/>
    </row>
    <row r="1171" spans="21:21">
      <c r="U1171" s="12"/>
    </row>
    <row r="1172" spans="21:21">
      <c r="U1172" s="12"/>
    </row>
    <row r="1173" spans="21:21">
      <c r="U1173" s="12"/>
    </row>
    <row r="1174" spans="21:21">
      <c r="U1174" s="12"/>
    </row>
    <row r="1175" spans="21:21">
      <c r="U1175" s="12"/>
    </row>
    <row r="1176" spans="21:21">
      <c r="U1176" s="12"/>
    </row>
    <row r="1177" spans="21:21">
      <c r="U1177" s="12"/>
    </row>
    <row r="1178" spans="21:21">
      <c r="U1178" s="12"/>
    </row>
    <row r="1179" spans="21:21">
      <c r="U1179" s="12"/>
    </row>
    <row r="1180" spans="21:21">
      <c r="U1180" s="12"/>
    </row>
    <row r="1181" spans="21:21">
      <c r="U1181" s="12"/>
    </row>
    <row r="1182" spans="21:21">
      <c r="U1182" s="12"/>
    </row>
    <row r="1183" spans="21:21">
      <c r="U1183" s="12"/>
    </row>
    <row r="1184" spans="21:21">
      <c r="U1184" s="12"/>
    </row>
    <row r="1185" spans="21:21">
      <c r="U1185" s="12"/>
    </row>
    <row r="1186" spans="21:21">
      <c r="U1186" s="12"/>
    </row>
    <row r="1187" spans="21:21">
      <c r="U1187" s="12"/>
    </row>
    <row r="1188" spans="21:21">
      <c r="U1188" s="12"/>
    </row>
    <row r="1189" spans="21:21">
      <c r="U1189" s="12"/>
    </row>
    <row r="1190" spans="21:21">
      <c r="U1190" s="12"/>
    </row>
    <row r="1191" spans="21:21">
      <c r="U1191" s="12"/>
    </row>
    <row r="1192" spans="21:21">
      <c r="U1192" s="12"/>
    </row>
    <row r="1193" spans="21:21">
      <c r="U1193" s="12"/>
    </row>
    <row r="1194" spans="21:21">
      <c r="U1194" s="12"/>
    </row>
    <row r="1195" spans="21:21">
      <c r="U1195" s="12"/>
    </row>
    <row r="1196" spans="21:21">
      <c r="U1196" s="12"/>
    </row>
    <row r="1197" spans="21:21">
      <c r="U1197" s="12"/>
    </row>
    <row r="1198" spans="21:21">
      <c r="U1198" s="12"/>
    </row>
    <row r="1199" spans="21:21">
      <c r="U1199" s="12"/>
    </row>
    <row r="1200" spans="21:21">
      <c r="U1200" s="12"/>
    </row>
    <row r="1201" spans="21:21">
      <c r="U1201" s="12"/>
    </row>
    <row r="1202" spans="21:21">
      <c r="U1202" s="12"/>
    </row>
    <row r="1203" spans="21:21">
      <c r="U1203" s="12"/>
    </row>
    <row r="1204" spans="21:21">
      <c r="U1204" s="12"/>
    </row>
    <row r="1205" spans="21:21">
      <c r="U1205" s="12"/>
    </row>
    <row r="1206" spans="21:21">
      <c r="U1206" s="12"/>
    </row>
    <row r="1207" spans="21:21">
      <c r="U1207" s="12"/>
    </row>
    <row r="1208" spans="21:21">
      <c r="U1208" s="12"/>
    </row>
    <row r="1209" spans="21:21">
      <c r="U1209" s="12"/>
    </row>
    <row r="1210" spans="21:21">
      <c r="U1210" s="12"/>
    </row>
    <row r="1211" spans="21:21">
      <c r="U1211" s="12"/>
    </row>
    <row r="1212" spans="21:21">
      <c r="U1212" s="12"/>
    </row>
    <row r="1213" spans="21:21">
      <c r="U1213" s="12"/>
    </row>
    <row r="1214" spans="21:21">
      <c r="U1214" s="12"/>
    </row>
    <row r="1215" spans="21:21">
      <c r="U1215" s="12"/>
    </row>
    <row r="1216" spans="21:21">
      <c r="U1216" s="12"/>
    </row>
    <row r="1217" spans="21:21">
      <c r="U1217" s="12"/>
    </row>
    <row r="1218" spans="21:21">
      <c r="U1218" s="12"/>
    </row>
    <row r="1219" spans="21:21">
      <c r="U1219" s="12"/>
    </row>
    <row r="1220" spans="21:21">
      <c r="U1220" s="12"/>
    </row>
    <row r="1221" spans="21:21">
      <c r="U1221" s="12"/>
    </row>
    <row r="1222" spans="21:21">
      <c r="U1222" s="12"/>
    </row>
    <row r="1223" spans="21:21">
      <c r="U1223" s="12"/>
    </row>
    <row r="1224" spans="21:21">
      <c r="U1224" s="12"/>
    </row>
    <row r="1225" spans="21:21">
      <c r="U1225" s="12"/>
    </row>
    <row r="1226" spans="21:21">
      <c r="U1226" s="12"/>
    </row>
    <row r="1227" spans="21:21">
      <c r="U1227" s="12"/>
    </row>
    <row r="1228" spans="21:21">
      <c r="U1228" s="12"/>
    </row>
    <row r="1229" spans="21:21">
      <c r="U1229" s="12"/>
    </row>
    <row r="1230" spans="21:21">
      <c r="U1230" s="12"/>
    </row>
    <row r="1231" spans="21:21">
      <c r="U1231" s="12"/>
    </row>
    <row r="1232" spans="21:21">
      <c r="U1232" s="12"/>
    </row>
    <row r="1233" spans="21:21">
      <c r="U1233" s="12"/>
    </row>
    <row r="1234" spans="21:21">
      <c r="U1234" s="12"/>
    </row>
    <row r="1235" spans="21:21">
      <c r="U1235" s="12"/>
    </row>
    <row r="1236" spans="21:21">
      <c r="U1236" s="12"/>
    </row>
    <row r="1237" spans="21:21">
      <c r="U1237" s="12"/>
    </row>
    <row r="1238" spans="21:21">
      <c r="U1238" s="12"/>
    </row>
    <row r="1239" spans="21:21">
      <c r="U1239" s="12"/>
    </row>
    <row r="1240" spans="21:21">
      <c r="U1240" s="12"/>
    </row>
    <row r="1241" spans="21:21">
      <c r="U1241" s="12"/>
    </row>
    <row r="1242" spans="21:21">
      <c r="U1242" s="12"/>
    </row>
    <row r="1243" spans="21:21">
      <c r="U1243" s="12"/>
    </row>
    <row r="1244" spans="21:21">
      <c r="U1244" s="12"/>
    </row>
    <row r="1245" spans="21:21">
      <c r="U1245" s="12"/>
    </row>
    <row r="1246" spans="21:21">
      <c r="U1246" s="12"/>
    </row>
    <row r="1247" spans="21:21">
      <c r="U1247" s="12"/>
    </row>
    <row r="1248" spans="21:21">
      <c r="U1248" s="12"/>
    </row>
    <row r="1249" spans="21:21">
      <c r="U1249" s="12"/>
    </row>
    <row r="1250" spans="21:21">
      <c r="U1250" s="12"/>
    </row>
    <row r="1251" spans="21:21">
      <c r="U1251" s="12"/>
    </row>
    <row r="1252" spans="21:21">
      <c r="U1252" s="12"/>
    </row>
    <row r="1253" spans="21:21">
      <c r="U1253" s="12"/>
    </row>
    <row r="1254" spans="21:21">
      <c r="U1254" s="12"/>
    </row>
    <row r="1255" spans="21:21">
      <c r="U1255" s="12"/>
    </row>
    <row r="1256" spans="21:21">
      <c r="U1256" s="12"/>
    </row>
    <row r="1257" spans="21:21">
      <c r="U1257" s="12"/>
    </row>
    <row r="1258" spans="21:21">
      <c r="U1258" s="12"/>
    </row>
    <row r="1259" spans="21:21">
      <c r="U1259" s="12"/>
    </row>
    <row r="1260" spans="21:21">
      <c r="U1260" s="12"/>
    </row>
    <row r="1261" spans="21:21">
      <c r="U1261" s="12"/>
    </row>
    <row r="1262" spans="21:21">
      <c r="U1262" s="12"/>
    </row>
    <row r="1263" spans="21:21">
      <c r="U1263" s="12"/>
    </row>
    <row r="1264" spans="21:21">
      <c r="U1264" s="12"/>
    </row>
    <row r="1265" spans="21:21">
      <c r="U1265" s="12"/>
    </row>
    <row r="1266" spans="21:21">
      <c r="U1266" s="12"/>
    </row>
    <row r="1267" spans="21:21">
      <c r="U1267" s="12"/>
    </row>
    <row r="1268" spans="21:21">
      <c r="U1268" s="12"/>
    </row>
    <row r="1269" spans="21:21">
      <c r="U1269" s="12"/>
    </row>
    <row r="1270" spans="21:21">
      <c r="U1270" s="12"/>
    </row>
    <row r="1271" spans="21:21">
      <c r="U1271" s="12"/>
    </row>
    <row r="1272" spans="21:21">
      <c r="U1272" s="12"/>
    </row>
    <row r="1273" spans="21:21">
      <c r="U1273" s="12"/>
    </row>
    <row r="1274" spans="21:21">
      <c r="U1274" s="12"/>
    </row>
    <row r="1275" spans="21:21">
      <c r="U1275" s="12"/>
    </row>
    <row r="1276" spans="21:21">
      <c r="U1276" s="12"/>
    </row>
    <row r="1277" spans="21:21">
      <c r="U1277" s="12"/>
    </row>
    <row r="1278" spans="21:21">
      <c r="U1278" s="12"/>
    </row>
    <row r="1279" spans="21:21">
      <c r="U1279" s="12"/>
    </row>
    <row r="1280" spans="21:21">
      <c r="U1280" s="12"/>
    </row>
    <row r="1281" spans="21:21">
      <c r="U1281" s="12"/>
    </row>
    <row r="1282" spans="21:21">
      <c r="U1282" s="12"/>
    </row>
    <row r="1283" spans="21:21">
      <c r="U1283" s="12"/>
    </row>
    <row r="1284" spans="21:21">
      <c r="U1284" s="12"/>
    </row>
    <row r="1285" spans="21:21">
      <c r="U1285" s="12"/>
    </row>
    <row r="1286" spans="21:21">
      <c r="U1286" s="12"/>
    </row>
    <row r="1287" spans="21:21">
      <c r="U1287" s="12"/>
    </row>
    <row r="1288" spans="21:21">
      <c r="U1288" s="12"/>
    </row>
    <row r="1289" spans="21:21">
      <c r="U1289" s="12"/>
    </row>
    <row r="1290" spans="21:21">
      <c r="U1290" s="12"/>
    </row>
    <row r="1291" spans="21:21">
      <c r="U1291" s="12"/>
    </row>
    <row r="1292" spans="21:21">
      <c r="U1292" s="12"/>
    </row>
    <row r="1293" spans="21:21">
      <c r="U1293" s="12"/>
    </row>
    <row r="1294" spans="21:21">
      <c r="U1294" s="12"/>
    </row>
    <row r="1295" spans="21:21">
      <c r="U1295" s="12"/>
    </row>
    <row r="1296" spans="21:21">
      <c r="U1296" s="12"/>
    </row>
    <row r="1297" spans="21:21">
      <c r="U1297" s="12"/>
    </row>
    <row r="1298" spans="21:21">
      <c r="U1298" s="12"/>
    </row>
    <row r="1299" spans="21:21">
      <c r="U1299" s="12"/>
    </row>
    <row r="1300" spans="21:21">
      <c r="U1300" s="12"/>
    </row>
    <row r="1301" spans="21:21">
      <c r="U1301" s="12"/>
    </row>
    <row r="1302" spans="21:21">
      <c r="U1302" s="12"/>
    </row>
    <row r="1303" spans="21:21">
      <c r="U1303" s="12"/>
    </row>
    <row r="1304" spans="21:21">
      <c r="U1304" s="12"/>
    </row>
    <row r="1305" spans="21:21">
      <c r="U1305" s="12"/>
    </row>
    <row r="1306" spans="21:21">
      <c r="U1306" s="12"/>
    </row>
    <row r="1307" spans="21:21">
      <c r="U1307" s="12"/>
    </row>
    <row r="1308" spans="21:21">
      <c r="U1308" s="12"/>
    </row>
    <row r="1309" spans="21:21">
      <c r="U1309" s="12"/>
    </row>
    <row r="1310" spans="21:21">
      <c r="U1310" s="12"/>
    </row>
    <row r="1311" spans="21:21">
      <c r="U1311" s="12"/>
    </row>
    <row r="1312" spans="21:21">
      <c r="U1312" s="12"/>
    </row>
    <row r="1313" spans="21:21">
      <c r="U1313" s="12"/>
    </row>
    <row r="1314" spans="21:21">
      <c r="U1314" s="12"/>
    </row>
    <row r="1315" spans="21:21">
      <c r="U1315" s="12"/>
    </row>
    <row r="1316" spans="21:21">
      <c r="U1316" s="12"/>
    </row>
    <row r="1317" spans="21:21">
      <c r="U1317" s="12"/>
    </row>
    <row r="1318" spans="21:21">
      <c r="U1318" s="12"/>
    </row>
    <row r="1319" spans="21:21">
      <c r="U1319" s="12"/>
    </row>
    <row r="1320" spans="21:21">
      <c r="U1320" s="12"/>
    </row>
    <row r="1321" spans="21:21">
      <c r="U1321" s="12"/>
    </row>
    <row r="1322" spans="21:21">
      <c r="U1322" s="12"/>
    </row>
    <row r="1323" spans="21:21">
      <c r="U1323" s="12"/>
    </row>
    <row r="1324" spans="21:21">
      <c r="U1324" s="12"/>
    </row>
    <row r="1325" spans="21:21">
      <c r="U1325" s="12"/>
    </row>
    <row r="1326" spans="21:21">
      <c r="U1326" s="12"/>
    </row>
    <row r="1327" spans="21:21">
      <c r="U1327" s="12"/>
    </row>
    <row r="1328" spans="21:21">
      <c r="U1328" s="12"/>
    </row>
    <row r="1329" spans="21:21">
      <c r="U1329" s="12"/>
    </row>
    <row r="1330" spans="21:21">
      <c r="U1330" s="12"/>
    </row>
    <row r="1331" spans="21:21">
      <c r="U1331" s="12"/>
    </row>
    <row r="1332" spans="21:21">
      <c r="U1332" s="12"/>
    </row>
    <row r="1333" spans="21:21">
      <c r="U1333" s="12"/>
    </row>
    <row r="1334" spans="21:21">
      <c r="U1334" s="12"/>
    </row>
    <row r="1335" spans="21:21">
      <c r="U1335" s="12"/>
    </row>
    <row r="1336" spans="21:21">
      <c r="U1336" s="12"/>
    </row>
    <row r="1337" spans="21:21">
      <c r="U1337" s="12"/>
    </row>
    <row r="1338" spans="21:21">
      <c r="U1338" s="12"/>
    </row>
    <row r="1339" spans="21:21">
      <c r="U1339" s="12"/>
    </row>
    <row r="1340" spans="21:21">
      <c r="U1340" s="12"/>
    </row>
    <row r="1341" spans="21:21">
      <c r="U1341" s="12"/>
    </row>
    <row r="1342" spans="21:21">
      <c r="U1342" s="12"/>
    </row>
    <row r="1343" spans="21:21">
      <c r="U1343" s="12"/>
    </row>
    <row r="1344" spans="21:21">
      <c r="U1344" s="12"/>
    </row>
    <row r="1345" spans="21:21">
      <c r="U1345" s="12"/>
    </row>
    <row r="1346" spans="21:21">
      <c r="U1346" s="12"/>
    </row>
    <row r="1347" spans="21:21">
      <c r="U1347" s="12"/>
    </row>
    <row r="1348" spans="21:21">
      <c r="U1348" s="12"/>
    </row>
    <row r="1349" spans="21:21">
      <c r="U1349" s="12"/>
    </row>
    <row r="1350" spans="21:21">
      <c r="U1350" s="12"/>
    </row>
    <row r="1351" spans="21:21">
      <c r="U1351" s="12"/>
    </row>
    <row r="1352" spans="21:21">
      <c r="U1352" s="12"/>
    </row>
    <row r="1353" spans="21:21">
      <c r="U1353" s="12"/>
    </row>
    <row r="1354" spans="21:21">
      <c r="U1354" s="12"/>
    </row>
    <row r="1355" spans="21:21">
      <c r="U1355" s="12"/>
    </row>
    <row r="1356" spans="21:21">
      <c r="U1356" s="12"/>
    </row>
    <row r="1357" spans="21:21">
      <c r="U1357" s="12"/>
    </row>
    <row r="1358" spans="21:21">
      <c r="U1358" s="12"/>
    </row>
    <row r="1359" spans="21:21">
      <c r="U1359" s="12"/>
    </row>
    <row r="1360" spans="21:21">
      <c r="U1360" s="12"/>
    </row>
    <row r="1361" spans="21:21">
      <c r="U1361" s="12"/>
    </row>
    <row r="1362" spans="21:21">
      <c r="U1362" s="12"/>
    </row>
    <row r="1363" spans="21:21">
      <c r="U1363" s="12"/>
    </row>
    <row r="1364" spans="21:21">
      <c r="U1364" s="12"/>
    </row>
    <row r="1365" spans="21:21">
      <c r="U1365" s="12"/>
    </row>
    <row r="1366" spans="21:21">
      <c r="U1366" s="12"/>
    </row>
    <row r="1367" spans="21:21">
      <c r="U1367" s="12"/>
    </row>
    <row r="1368" spans="21:21">
      <c r="U1368" s="12"/>
    </row>
    <row r="1369" spans="21:21">
      <c r="U1369" s="12"/>
    </row>
    <row r="1370" spans="21:21">
      <c r="U1370" s="12"/>
    </row>
    <row r="1371" spans="21:21">
      <c r="U1371" s="12"/>
    </row>
    <row r="1372" spans="21:21">
      <c r="U1372" s="12"/>
    </row>
    <row r="1373" spans="21:21">
      <c r="U1373" s="12"/>
    </row>
    <row r="1374" spans="21:21">
      <c r="U1374" s="12"/>
    </row>
    <row r="1375" spans="21:21">
      <c r="U1375" s="12"/>
    </row>
    <row r="1376" spans="21:21">
      <c r="U1376" s="12"/>
    </row>
    <row r="1377" spans="21:21">
      <c r="U1377" s="12"/>
    </row>
    <row r="1378" spans="21:21">
      <c r="U1378" s="12"/>
    </row>
    <row r="1379" spans="21:21">
      <c r="U1379" s="12"/>
    </row>
    <row r="1380" spans="21:21">
      <c r="U1380" s="12"/>
    </row>
    <row r="1381" spans="21:21">
      <c r="U1381" s="12"/>
    </row>
    <row r="1382" spans="21:21">
      <c r="U1382" s="12"/>
    </row>
    <row r="1383" spans="21:21">
      <c r="U1383" s="12"/>
    </row>
    <row r="1384" spans="21:21">
      <c r="U1384" s="12"/>
    </row>
    <row r="1385" spans="21:21">
      <c r="U1385" s="12"/>
    </row>
    <row r="1386" spans="21:21">
      <c r="U1386" s="12"/>
    </row>
    <row r="1387" spans="21:21">
      <c r="U1387" s="12"/>
    </row>
    <row r="1388" spans="21:21">
      <c r="U1388" s="12"/>
    </row>
    <row r="1389" spans="21:21">
      <c r="U1389" s="12"/>
    </row>
    <row r="1390" spans="21:21">
      <c r="U1390" s="12"/>
    </row>
    <row r="1391" spans="21:21">
      <c r="U1391" s="12"/>
    </row>
    <row r="1392" spans="21:21">
      <c r="U1392" s="12"/>
    </row>
    <row r="1393" spans="21:21">
      <c r="U1393" s="12"/>
    </row>
    <row r="1394" spans="21:21">
      <c r="U1394" s="12"/>
    </row>
    <row r="1395" spans="21:21">
      <c r="U1395" s="12"/>
    </row>
    <row r="1396" spans="21:21">
      <c r="U1396" s="12"/>
    </row>
    <row r="1397" spans="21:21">
      <c r="U1397" s="12"/>
    </row>
    <row r="1398" spans="21:21">
      <c r="U1398" s="12"/>
    </row>
    <row r="1399" spans="21:21">
      <c r="U1399" s="12"/>
    </row>
    <row r="1400" spans="21:21">
      <c r="U1400" s="12"/>
    </row>
    <row r="1401" spans="21:21">
      <c r="U1401" s="12"/>
    </row>
    <row r="1402" spans="21:21">
      <c r="U1402" s="12"/>
    </row>
    <row r="1403" spans="21:21">
      <c r="U1403" s="12"/>
    </row>
    <row r="1404" spans="21:21">
      <c r="U1404" s="12"/>
    </row>
    <row r="1405" spans="21:21">
      <c r="U1405" s="12"/>
    </row>
    <row r="1406" spans="21:21">
      <c r="U1406" s="12"/>
    </row>
    <row r="1407" spans="21:21">
      <c r="U1407" s="12"/>
    </row>
    <row r="1408" spans="21:21">
      <c r="U1408" s="12"/>
    </row>
    <row r="1409" spans="21:21">
      <c r="U1409" s="12"/>
    </row>
    <row r="1410" spans="21:21">
      <c r="U1410" s="12"/>
    </row>
    <row r="1411" spans="21:21">
      <c r="U1411" s="12"/>
    </row>
    <row r="1412" spans="21:21">
      <c r="U1412" s="12"/>
    </row>
    <row r="1413" spans="21:21">
      <c r="U1413" s="12"/>
    </row>
    <row r="1414" spans="21:21">
      <c r="U1414" s="12"/>
    </row>
    <row r="1415" spans="21:21">
      <c r="U1415" s="12"/>
    </row>
    <row r="1416" spans="21:21">
      <c r="U1416" s="12"/>
    </row>
    <row r="1417" spans="21:21">
      <c r="U1417" s="12"/>
    </row>
    <row r="1418" spans="21:21">
      <c r="U1418" s="12"/>
    </row>
    <row r="1419" spans="21:21">
      <c r="U1419" s="12"/>
    </row>
    <row r="1420" spans="21:21">
      <c r="U1420" s="12"/>
    </row>
    <row r="1421" spans="21:21">
      <c r="U1421" s="12"/>
    </row>
    <row r="1422" spans="21:21">
      <c r="U1422" s="12"/>
    </row>
    <row r="1423" spans="21:21">
      <c r="U1423" s="12"/>
    </row>
    <row r="1424" spans="21:21">
      <c r="U1424" s="12"/>
    </row>
    <row r="1425" spans="21:21">
      <c r="U1425" s="12"/>
    </row>
    <row r="1426" spans="21:21">
      <c r="U1426" s="12"/>
    </row>
    <row r="1427" spans="21:21">
      <c r="U1427" s="12"/>
    </row>
    <row r="1428" spans="21:21">
      <c r="U1428" s="12"/>
    </row>
    <row r="1429" spans="21:21">
      <c r="U1429" s="12"/>
    </row>
    <row r="1430" spans="21:21">
      <c r="U1430" s="12"/>
    </row>
    <row r="1431" spans="21:21">
      <c r="U1431" s="12"/>
    </row>
    <row r="1432" spans="21:21">
      <c r="U1432" s="12"/>
    </row>
    <row r="1433" spans="21:21">
      <c r="U1433" s="12"/>
    </row>
    <row r="1434" spans="21:21">
      <c r="U1434" s="12"/>
    </row>
    <row r="1435" spans="21:21">
      <c r="U1435" s="12"/>
    </row>
    <row r="1436" spans="21:21">
      <c r="U1436" s="12"/>
    </row>
    <row r="1437" spans="21:21">
      <c r="U1437" s="12"/>
    </row>
    <row r="1438" spans="21:21">
      <c r="U1438" s="12"/>
    </row>
    <row r="1439" spans="21:21">
      <c r="U1439" s="12"/>
    </row>
    <row r="1440" spans="21:21">
      <c r="U1440" s="12"/>
    </row>
    <row r="1441" spans="21:21">
      <c r="U1441" s="12"/>
    </row>
    <row r="1442" spans="21:21">
      <c r="U1442" s="12"/>
    </row>
    <row r="1443" spans="21:21">
      <c r="U1443" s="12"/>
    </row>
    <row r="1444" spans="21:21">
      <c r="U1444" s="12"/>
    </row>
    <row r="1445" spans="21:21">
      <c r="U1445" s="12"/>
    </row>
    <row r="1446" spans="21:21">
      <c r="U1446" s="12"/>
    </row>
    <row r="1447" spans="21:21">
      <c r="U1447" s="12"/>
    </row>
    <row r="1448" spans="21:21">
      <c r="U1448" s="12"/>
    </row>
    <row r="1449" spans="21:21">
      <c r="U1449" s="12"/>
    </row>
    <row r="1450" spans="21:21">
      <c r="U1450" s="12"/>
    </row>
    <row r="1451" spans="21:21">
      <c r="U1451" s="12"/>
    </row>
    <row r="1452" spans="21:21">
      <c r="U1452" s="12"/>
    </row>
    <row r="1453" spans="21:21">
      <c r="U1453" s="12"/>
    </row>
    <row r="1454" spans="21:21">
      <c r="U1454" s="12"/>
    </row>
    <row r="1455" spans="21:21">
      <c r="U1455" s="12"/>
    </row>
    <row r="1456" spans="21:21">
      <c r="U1456" s="12"/>
    </row>
    <row r="1457" spans="21:21">
      <c r="U1457" s="12"/>
    </row>
    <row r="1458" spans="21:21">
      <c r="U1458" s="12"/>
    </row>
    <row r="1459" spans="21:21">
      <c r="U1459" s="12"/>
    </row>
    <row r="1460" spans="21:21">
      <c r="U1460" s="12"/>
    </row>
    <row r="1461" spans="21:21">
      <c r="U1461" s="12"/>
    </row>
    <row r="1462" spans="21:21">
      <c r="U1462" s="12"/>
    </row>
    <row r="1463" spans="21:21">
      <c r="U1463" s="12"/>
    </row>
    <row r="1464" spans="21:21">
      <c r="U1464" s="12"/>
    </row>
    <row r="1465" spans="21:21">
      <c r="U1465" s="12"/>
    </row>
  </sheetData>
  <dataConsolidate/>
  <mergeCells count="17">
    <mergeCell ref="Q7:AB7"/>
    <mergeCell ref="Q13:AB13"/>
    <mergeCell ref="AC13:AN13"/>
    <mergeCell ref="AO1:AZ1"/>
    <mergeCell ref="E7:P7"/>
    <mergeCell ref="AC1:AN1"/>
    <mergeCell ref="AC3:AN3"/>
    <mergeCell ref="AC7:AN7"/>
    <mergeCell ref="Q1:AB1"/>
    <mergeCell ref="Q3:AB3"/>
    <mergeCell ref="B7:C7"/>
    <mergeCell ref="E1:P1"/>
    <mergeCell ref="E3:P3"/>
    <mergeCell ref="B3:C3"/>
    <mergeCell ref="B13:C13"/>
    <mergeCell ref="D3:D20"/>
    <mergeCell ref="E13:P1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1"/>
  <sheetViews>
    <sheetView workbookViewId="0">
      <selection activeCell="D25" sqref="D25"/>
    </sheetView>
  </sheetViews>
  <sheetFormatPr defaultRowHeight="12.75"/>
  <cols>
    <col min="1" max="1" width="76.140625" bestFit="1" customWidth="1"/>
    <col min="2" max="2" width="9.5703125" bestFit="1" customWidth="1"/>
    <col min="3" max="3" width="6" bestFit="1" customWidth="1"/>
    <col min="4" max="4" width="58.42578125" bestFit="1" customWidth="1"/>
    <col min="5" max="5" width="5.7109375" bestFit="1" customWidth="1"/>
    <col min="6" max="6" width="66.28515625" bestFit="1" customWidth="1"/>
    <col min="7" max="7" width="11.42578125" bestFit="1" customWidth="1"/>
    <col min="8" max="8" width="8" bestFit="1" customWidth="1"/>
  </cols>
  <sheetData>
    <row r="1" spans="1:8">
      <c r="D1" s="515" t="s">
        <v>207</v>
      </c>
      <c r="E1" s="515"/>
      <c r="F1" s="515"/>
      <c r="G1" s="515"/>
      <c r="H1" s="515"/>
    </row>
    <row r="2" spans="1:8" ht="18">
      <c r="A2" s="511" t="s">
        <v>186</v>
      </c>
      <c r="B2" s="511"/>
      <c r="C2" s="148"/>
      <c r="D2" s="308"/>
      <c r="E2" s="309"/>
      <c r="F2" s="267" t="s">
        <v>10</v>
      </c>
      <c r="G2" s="259"/>
      <c r="H2" s="260"/>
    </row>
    <row r="3" spans="1:8">
      <c r="A3" s="512" t="s">
        <v>187</v>
      </c>
      <c r="B3" s="513"/>
      <c r="C3" s="148"/>
      <c r="D3" s="308"/>
      <c r="E3" s="355"/>
      <c r="F3" s="258"/>
      <c r="G3" s="261"/>
      <c r="H3" s="262" t="s">
        <v>0</v>
      </c>
    </row>
    <row r="4" spans="1:8" ht="15">
      <c r="A4" s="154" t="s">
        <v>12</v>
      </c>
      <c r="B4" s="254">
        <f>Инвестирование!C3</f>
        <v>100000</v>
      </c>
      <c r="C4" s="148"/>
      <c r="D4" s="356"/>
      <c r="E4" s="357"/>
      <c r="F4" s="354" t="s">
        <v>190</v>
      </c>
      <c r="G4" s="307">
        <v>1100</v>
      </c>
      <c r="H4" s="260" t="s">
        <v>1</v>
      </c>
    </row>
    <row r="5" spans="1:8" ht="15">
      <c r="A5" s="154" t="s">
        <v>18</v>
      </c>
      <c r="B5" s="254">
        <f>'Оплата труда'!G18</f>
        <v>145824</v>
      </c>
      <c r="C5" s="148"/>
      <c r="D5" s="357"/>
      <c r="E5" s="310"/>
      <c r="F5" s="354" t="s">
        <v>42</v>
      </c>
      <c r="G5" s="307">
        <v>680</v>
      </c>
      <c r="H5" s="260" t="s">
        <v>2</v>
      </c>
    </row>
    <row r="6" spans="1:8">
      <c r="A6" s="154" t="s">
        <v>35</v>
      </c>
      <c r="B6" s="254">
        <f>'Прочие расходы'!C3</f>
        <v>300</v>
      </c>
      <c r="C6" s="148"/>
      <c r="D6" s="358" t="s">
        <v>156</v>
      </c>
      <c r="E6" s="394">
        <v>0.39</v>
      </c>
      <c r="F6" s="371" t="s">
        <v>208</v>
      </c>
      <c r="G6" s="268">
        <f>G16*E6</f>
        <v>291720</v>
      </c>
      <c r="H6" s="260" t="s">
        <v>2</v>
      </c>
    </row>
    <row r="7" spans="1:8">
      <c r="A7" s="154" t="s">
        <v>36</v>
      </c>
      <c r="B7" s="254">
        <f>'Прочие расходы'!C4</f>
        <v>2000</v>
      </c>
      <c r="C7" s="148"/>
      <c r="D7" s="358" t="s">
        <v>71</v>
      </c>
      <c r="E7" s="405">
        <f>1-E6</f>
        <v>0.61</v>
      </c>
      <c r="F7" s="371" t="s">
        <v>209</v>
      </c>
      <c r="G7" s="268">
        <f>G16*E7</f>
        <v>456280</v>
      </c>
      <c r="H7" s="260" t="s">
        <v>2</v>
      </c>
    </row>
    <row r="8" spans="1:8">
      <c r="A8" s="154" t="s">
        <v>38</v>
      </c>
      <c r="B8" s="254">
        <f>'Прочие расходы'!C5</f>
        <v>1000</v>
      </c>
      <c r="C8" s="148"/>
      <c r="D8" s="311"/>
      <c r="E8" s="355"/>
      <c r="F8" s="360"/>
      <c r="G8" s="372">
        <f>SUM(G6:G7)</f>
        <v>748000</v>
      </c>
      <c r="H8" s="361"/>
    </row>
    <row r="9" spans="1:8">
      <c r="A9" s="154" t="s">
        <v>39</v>
      </c>
      <c r="B9" s="254">
        <f>'Прочие расходы'!C6</f>
        <v>10000</v>
      </c>
      <c r="C9" s="148"/>
      <c r="D9" s="360" t="s">
        <v>157</v>
      </c>
      <c r="E9" s="359">
        <v>1.2</v>
      </c>
      <c r="F9" s="360" t="s">
        <v>159</v>
      </c>
      <c r="G9" s="268">
        <f>G6/(E9+1)</f>
        <v>132600</v>
      </c>
      <c r="H9" s="260" t="s">
        <v>2</v>
      </c>
    </row>
    <row r="10" spans="1:8">
      <c r="A10" s="154" t="s">
        <v>59</v>
      </c>
      <c r="B10" s="254">
        <f>'Прочие расходы'!C7</f>
        <v>3000</v>
      </c>
      <c r="C10" s="148"/>
      <c r="D10" s="360" t="s">
        <v>121</v>
      </c>
      <c r="E10" s="359">
        <v>0.65</v>
      </c>
      <c r="F10" s="360" t="s">
        <v>125</v>
      </c>
      <c r="G10" s="268">
        <f>G7/(E10+1)</f>
        <v>276533.33333333337</v>
      </c>
      <c r="H10" s="260" t="s">
        <v>2</v>
      </c>
    </row>
    <row r="11" spans="1:8">
      <c r="A11" s="154" t="s">
        <v>60</v>
      </c>
      <c r="B11" s="254">
        <f>'Прочие расходы'!C8</f>
        <v>10000</v>
      </c>
      <c r="C11" s="148"/>
      <c r="D11" s="362"/>
      <c r="E11" s="363"/>
      <c r="F11" s="373" t="s">
        <v>196</v>
      </c>
      <c r="G11" s="269">
        <f>SUM(G9:G10)</f>
        <v>409133.33333333337</v>
      </c>
      <c r="H11" s="364" t="s">
        <v>2</v>
      </c>
    </row>
    <row r="12" spans="1:8">
      <c r="A12" s="154" t="s">
        <v>61</v>
      </c>
      <c r="B12" s="254">
        <f>'Прочие расходы'!C12</f>
        <v>5462</v>
      </c>
      <c r="C12" s="148"/>
      <c r="D12" s="362"/>
      <c r="E12" s="365"/>
      <c r="F12" s="360"/>
      <c r="G12" s="268"/>
      <c r="H12" s="260"/>
    </row>
    <row r="13" spans="1:8">
      <c r="A13" s="154" t="s">
        <v>130</v>
      </c>
      <c r="B13" s="254">
        <f>'Прочие расходы'!C14</f>
        <v>1000</v>
      </c>
      <c r="C13" s="148"/>
      <c r="D13" s="366"/>
      <c r="E13" s="367"/>
      <c r="F13" s="360" t="s">
        <v>158</v>
      </c>
      <c r="G13" s="268">
        <f>G6-G9</f>
        <v>159120</v>
      </c>
      <c r="H13" s="260" t="s">
        <v>2</v>
      </c>
    </row>
    <row r="14" spans="1:8">
      <c r="A14" s="154" t="s">
        <v>180</v>
      </c>
      <c r="B14" s="254">
        <f>Продвижение!D7</f>
        <v>10500</v>
      </c>
      <c r="C14" s="148"/>
      <c r="D14" s="366"/>
      <c r="E14" s="367"/>
      <c r="F14" s="360" t="s">
        <v>122</v>
      </c>
      <c r="G14" s="268">
        <f>G7-G10</f>
        <v>179746.66666666663</v>
      </c>
      <c r="H14" s="260" t="s">
        <v>2</v>
      </c>
    </row>
    <row r="15" spans="1:8" ht="15">
      <c r="A15" s="154" t="s">
        <v>177</v>
      </c>
      <c r="B15" s="254">
        <v>0</v>
      </c>
      <c r="C15" s="148"/>
      <c r="D15" s="366"/>
      <c r="E15" s="367"/>
      <c r="F15" s="270" t="s">
        <v>87</v>
      </c>
      <c r="G15" s="271">
        <f>G13+G14</f>
        <v>338866.66666666663</v>
      </c>
      <c r="H15" s="368" t="s">
        <v>2</v>
      </c>
    </row>
    <row r="16" spans="1:8" ht="18">
      <c r="A16" s="197"/>
      <c r="B16" s="407">
        <f>SUM(B4:B15)</f>
        <v>289086</v>
      </c>
      <c r="C16" s="148"/>
      <c r="D16" s="362"/>
      <c r="E16" s="367"/>
      <c r="F16" s="272" t="s">
        <v>78</v>
      </c>
      <c r="G16" s="369">
        <f>G4*G5</f>
        <v>748000</v>
      </c>
      <c r="H16" s="370" t="s">
        <v>2</v>
      </c>
    </row>
    <row r="17" spans="1:8">
      <c r="A17" s="148"/>
      <c r="B17" s="255"/>
      <c r="C17" s="148"/>
      <c r="D17" s="263"/>
      <c r="E17" s="263"/>
      <c r="F17" s="263"/>
      <c r="G17" s="264"/>
      <c r="H17" s="265"/>
    </row>
    <row r="18" spans="1:8">
      <c r="A18" s="514" t="s">
        <v>188</v>
      </c>
      <c r="B18" s="514"/>
      <c r="C18" s="148"/>
      <c r="D18" s="263"/>
      <c r="E18" s="263"/>
      <c r="F18" s="315" t="s">
        <v>129</v>
      </c>
      <c r="G18" s="266">
        <f>G15/(G16-G15)</f>
        <v>0.82825484764542923</v>
      </c>
      <c r="H18" s="265"/>
    </row>
    <row r="19" spans="1:8">
      <c r="A19" s="154" t="s">
        <v>85</v>
      </c>
      <c r="B19" s="254">
        <f>G16*0.2%</f>
        <v>1496</v>
      </c>
      <c r="C19" s="148"/>
    </row>
    <row r="20" spans="1:8">
      <c r="A20" s="154" t="s">
        <v>84</v>
      </c>
      <c r="B20" s="254">
        <f>G16*0.2%</f>
        <v>1496</v>
      </c>
      <c r="C20" s="148"/>
    </row>
    <row r="21" spans="1:8">
      <c r="A21" s="154" t="s">
        <v>189</v>
      </c>
      <c r="B21" s="254">
        <f>(G16*0.25)*2%</f>
        <v>3740</v>
      </c>
      <c r="C21" s="148"/>
    </row>
    <row r="22" spans="1:8">
      <c r="A22" s="154" t="s">
        <v>216</v>
      </c>
      <c r="B22" s="254">
        <f>G11*3%</f>
        <v>12274</v>
      </c>
      <c r="C22" s="148"/>
    </row>
    <row r="23" spans="1:8">
      <c r="A23" s="154" t="s">
        <v>178</v>
      </c>
      <c r="B23" s="254">
        <f>G16*2%</f>
        <v>14960</v>
      </c>
      <c r="C23" s="148"/>
    </row>
    <row r="24" spans="1:8">
      <c r="A24" s="154" t="s">
        <v>184</v>
      </c>
      <c r="B24" s="254">
        <f>G16*1%</f>
        <v>7480</v>
      </c>
      <c r="C24" s="148"/>
    </row>
    <row r="25" spans="1:8">
      <c r="A25" s="154" t="s">
        <v>179</v>
      </c>
      <c r="B25" s="254">
        <f>G16*1%</f>
        <v>7480</v>
      </c>
      <c r="C25" s="148"/>
    </row>
    <row r="26" spans="1:8" ht="15">
      <c r="A26" s="148"/>
      <c r="B26" s="407">
        <f>SUM(B19:B25)</f>
        <v>48926</v>
      </c>
      <c r="C26" s="148"/>
    </row>
    <row r="27" spans="1:8">
      <c r="A27" s="148"/>
      <c r="B27" s="255"/>
      <c r="C27" s="148"/>
    </row>
    <row r="28" spans="1:8" ht="15.75">
      <c r="A28" s="374" t="s">
        <v>191</v>
      </c>
      <c r="B28" s="408">
        <f>B16+B26</f>
        <v>338012</v>
      </c>
      <c r="C28" s="148"/>
    </row>
    <row r="29" spans="1:8">
      <c r="A29" s="148"/>
      <c r="B29" s="255"/>
      <c r="C29" s="148"/>
    </row>
    <row r="30" spans="1:8" ht="15.75">
      <c r="A30" s="275" t="s">
        <v>211</v>
      </c>
      <c r="B30" s="274">
        <f>G15-B28</f>
        <v>854.66666666662786</v>
      </c>
      <c r="C30" s="273" t="s">
        <v>2</v>
      </c>
    </row>
    <row r="31" spans="1:8" ht="18">
      <c r="A31" s="276" t="s">
        <v>192</v>
      </c>
      <c r="B31" s="391">
        <f>(Инвестирование!E16/'точка безубыточности'!B30)/12</f>
        <v>489.41107644307993</v>
      </c>
      <c r="C31" s="273" t="s">
        <v>210</v>
      </c>
    </row>
  </sheetData>
  <mergeCells count="4">
    <mergeCell ref="A2:B2"/>
    <mergeCell ref="A3:B3"/>
    <mergeCell ref="A18:B18"/>
    <mergeCell ref="D1:H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Инвестирование</vt:lpstr>
      <vt:lpstr>Оплата труда</vt:lpstr>
      <vt:lpstr>Продвижение</vt:lpstr>
      <vt:lpstr>Прочие расходы</vt:lpstr>
      <vt:lpstr>Доходы франчайзи</vt:lpstr>
      <vt:lpstr>Денежный поток </vt:lpstr>
      <vt:lpstr>точка безубыточности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Кирилл Лобанов</dc:creator>
  <cp:lastModifiedBy>Сертаков Владимир Николаевич</cp:lastModifiedBy>
  <cp:lastPrinted>2016-10-28T07:03:35Z</cp:lastPrinted>
  <dcterms:created xsi:type="dcterms:W3CDTF">2013-09-09T20:12:20Z</dcterms:created>
  <dcterms:modified xsi:type="dcterms:W3CDTF">2017-02-07T13:49:54Z</dcterms:modified>
</cp:coreProperties>
</file>