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esktop\Разработка\ЛСД\Франшиза\"/>
    </mc:Choice>
  </mc:AlternateContent>
  <bookViews>
    <workbookView xWindow="0" yWindow="0" windowWidth="20490" windowHeight="7650"/>
  </bookViews>
  <sheets>
    <sheet name="Инструкция" sheetId="4" r:id="rId1"/>
    <sheet name="Инвестиции" sheetId="1" r:id="rId2"/>
    <sheet name="Годовой план" sheetId="2" r:id="rId3"/>
    <sheet name="Окупаемость" sheetId="3" r:id="rId4"/>
  </sheets>
  <calcPr calcId="162913"/>
</workbook>
</file>

<file path=xl/calcChain.xml><?xml version="1.0" encoding="utf-8"?>
<calcChain xmlns="http://schemas.openxmlformats.org/spreadsheetml/2006/main">
  <c r="F7" i="1" l="1"/>
  <c r="O15" i="2" l="1"/>
  <c r="O14" i="2"/>
  <c r="O6" i="2"/>
  <c r="O11" i="2"/>
  <c r="C19" i="2" l="1"/>
  <c r="F13" i="1"/>
  <c r="M8" i="1"/>
  <c r="F10" i="2"/>
  <c r="E10" i="2"/>
  <c r="G10" i="2"/>
  <c r="H10" i="2"/>
  <c r="I10" i="2"/>
  <c r="J10" i="2"/>
  <c r="K10" i="2"/>
  <c r="L10" i="2"/>
  <c r="M10" i="2"/>
  <c r="N10" i="2"/>
  <c r="D10" i="2"/>
  <c r="C10" i="2"/>
  <c r="F21" i="1"/>
  <c r="C5" i="2" s="1"/>
  <c r="C22" i="2" l="1"/>
  <c r="E21" i="2"/>
  <c r="F21" i="2"/>
  <c r="F9" i="1"/>
  <c r="C4" i="3" s="1"/>
  <c r="E19" i="2"/>
  <c r="F19" i="2"/>
  <c r="G19" i="2"/>
  <c r="H19" i="2"/>
  <c r="I19" i="2"/>
  <c r="J19" i="2"/>
  <c r="K19" i="2"/>
  <c r="L19" i="2"/>
  <c r="M19" i="2"/>
  <c r="N19" i="2"/>
  <c r="D19" i="2"/>
  <c r="C9" i="2"/>
  <c r="C24" i="2" s="1"/>
  <c r="M14" i="1" l="1"/>
  <c r="M16" i="1" s="1"/>
  <c r="G21" i="2"/>
  <c r="H21" i="2"/>
  <c r="I21" i="2"/>
  <c r="J21" i="2"/>
  <c r="K21" i="2"/>
  <c r="L21" i="2"/>
  <c r="M21" i="2"/>
  <c r="N21" i="2"/>
  <c r="C18" i="2"/>
  <c r="E9" i="2" l="1"/>
  <c r="F9" i="2"/>
  <c r="G9" i="2"/>
  <c r="H9" i="2"/>
  <c r="I9" i="2"/>
  <c r="J9" i="2"/>
  <c r="K9" i="2"/>
  <c r="L9" i="2"/>
  <c r="M9" i="2"/>
  <c r="N9" i="2"/>
  <c r="D9" i="2"/>
  <c r="F16" i="1"/>
  <c r="O21" i="2"/>
  <c r="E18" i="2"/>
  <c r="F18" i="2"/>
  <c r="G18" i="2"/>
  <c r="I18" i="2"/>
  <c r="J18" i="2"/>
  <c r="K18" i="2"/>
  <c r="L18" i="2"/>
  <c r="M18" i="2"/>
  <c r="N18" i="2"/>
  <c r="D18" i="2"/>
  <c r="O19" i="2"/>
  <c r="O10" i="2"/>
  <c r="F24" i="1" l="1"/>
  <c r="O18" i="2"/>
  <c r="M22" i="1"/>
  <c r="H5" i="2" s="1"/>
  <c r="H22" i="2" s="1"/>
  <c r="H24" i="2" s="1"/>
  <c r="G5" i="2" l="1"/>
  <c r="N5" i="2"/>
  <c r="J5" i="2"/>
  <c r="L5" i="2"/>
  <c r="L22" i="2" s="1"/>
  <c r="L24" i="2" s="1"/>
  <c r="D5" i="2"/>
  <c r="K5" i="2"/>
  <c r="F5" i="2"/>
  <c r="M5" i="2"/>
  <c r="E5" i="2"/>
  <c r="M25" i="1"/>
  <c r="C26" i="2"/>
  <c r="I5" i="2"/>
  <c r="O9" i="2"/>
  <c r="M22" i="2" l="1"/>
  <c r="M24" i="2" s="1"/>
  <c r="F22" i="2"/>
  <c r="F24" i="2" s="1"/>
  <c r="J22" i="2"/>
  <c r="J24" i="2" s="1"/>
  <c r="I22" i="2"/>
  <c r="I24" i="2" s="1"/>
  <c r="K22" i="2"/>
  <c r="K24" i="2" s="1"/>
  <c r="N22" i="2"/>
  <c r="N24" i="2" s="1"/>
  <c r="E22" i="2"/>
  <c r="E24" i="2" s="1"/>
  <c r="D22" i="2"/>
  <c r="D24" i="2" s="1"/>
  <c r="G22" i="2"/>
  <c r="G24" i="2" s="1"/>
  <c r="O5" i="2"/>
  <c r="C6" i="3" s="1"/>
  <c r="D26" i="2" l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4" i="2"/>
  <c r="C8" i="3" s="1"/>
  <c r="C10" i="3" s="1"/>
  <c r="O22" i="2"/>
</calcChain>
</file>

<file path=xl/sharedStrings.xml><?xml version="1.0" encoding="utf-8"?>
<sst xmlns="http://schemas.openxmlformats.org/spreadsheetml/2006/main" count="92" uniqueCount="75">
  <si>
    <t xml:space="preserve">Запуск проекта "ЛСД" в городе с населением </t>
  </si>
  <si>
    <t>до 500 тыс.чел.</t>
  </si>
  <si>
    <t xml:space="preserve">с покупкой </t>
  </si>
  <si>
    <t>ООО</t>
  </si>
  <si>
    <t>ИП</t>
  </si>
  <si>
    <t xml:space="preserve">ведущий </t>
  </si>
  <si>
    <t>Статья расходов в 1 месяц работы</t>
  </si>
  <si>
    <t>Паушальный взнос</t>
  </si>
  <si>
    <t>Оплата труда ведущего</t>
  </si>
  <si>
    <t>Съемка на мероприятии</t>
  </si>
  <si>
    <t>SMM</t>
  </si>
  <si>
    <t>Итого</t>
  </si>
  <si>
    <t>Маркетинговые расходы</t>
  </si>
  <si>
    <t xml:space="preserve">Оффлайн маркетинг (печать афиш, листовок)  </t>
  </si>
  <si>
    <t>Исходные данные проекта в 1 месяц работы</t>
  </si>
  <si>
    <t>Количество проводимых мероприятий</t>
  </si>
  <si>
    <t>Средний чек на участие в игре</t>
  </si>
  <si>
    <t>Загрузка мерпориятия</t>
  </si>
  <si>
    <t>Исходные данные проекта в последующие месяцы работы</t>
  </si>
  <si>
    <t>сам</t>
  </si>
  <si>
    <t>наемный</t>
  </si>
  <si>
    <t>Статья расходов в последующие месяцы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</si>
  <si>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</si>
  <si>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</si>
  <si>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</si>
  <si>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</si>
  <si>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</si>
  <si>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</si>
  <si>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</si>
  <si>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</si>
  <si>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</si>
  <si>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</si>
  <si>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</si>
  <si>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</si>
  <si>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>итого</t>
  </si>
  <si>
    <t>Выручка</t>
  </si>
  <si>
    <t>Ежемесячные расходы</t>
  </si>
  <si>
    <t>Оффлайн маркетинг</t>
  </si>
  <si>
    <t xml:space="preserve">Роялти </t>
  </si>
  <si>
    <t>Налог 6%</t>
  </si>
  <si>
    <t>Чистая прибыль</t>
  </si>
  <si>
    <t>Срок окупаемости</t>
  </si>
  <si>
    <t>Ваша годовая выручка составит:</t>
  </si>
  <si>
    <t>Ваша годовая чистая прибыль составит:</t>
  </si>
  <si>
    <t>Срок окупаемости, мес:</t>
  </si>
  <si>
    <t>Количество столиков  в выбранном ресторане</t>
  </si>
  <si>
    <t>Количество столиков в выбранном ресторане</t>
  </si>
  <si>
    <t xml:space="preserve">Расходы на каждую игру </t>
  </si>
  <si>
    <t>-</t>
  </si>
  <si>
    <t>Чистая прибыль с нарастающим эффектом</t>
  </si>
  <si>
    <t xml:space="preserve">Численность населения </t>
  </si>
  <si>
    <t xml:space="preserve">Пакеты сценариев </t>
  </si>
  <si>
    <t xml:space="preserve">Открытие </t>
  </si>
  <si>
    <t>Ведущий</t>
  </si>
  <si>
    <t>Средний чек</t>
  </si>
  <si>
    <t>Роялти</t>
  </si>
  <si>
    <t xml:space="preserve">Итого </t>
  </si>
  <si>
    <t>Суммарный доход  с одной игры</t>
  </si>
  <si>
    <t xml:space="preserve">Оплата труда ведущего </t>
  </si>
  <si>
    <t xml:space="preserve">     Чтобы просчитать финансовые показатели франшизы ЛСД индивидуально под ваш город, выбранный пакет сценариев и ситуацию</t>
  </si>
  <si>
    <t>заполните все окрашенные цветом</t>
  </si>
  <si>
    <t>ячейки</t>
  </si>
  <si>
    <t xml:space="preserve">во вкладке "Инвестиции", проставив в них показатели, наиболее близкие вашей ситуации. 
Во вкладках "Годовой план" и "Оккупаемость" система автоматически просчитает для вас финансовые показатели франшизы. </t>
  </si>
  <si>
    <t>Примерный финансовый план на год</t>
  </si>
  <si>
    <t>VIP-пакета</t>
  </si>
  <si>
    <t>от 501 до 999 тыс. чел</t>
  </si>
  <si>
    <t>Свыше 1 000 тыс. чел.</t>
  </si>
  <si>
    <t>Санкт-Петербург</t>
  </si>
  <si>
    <t>Москва</t>
  </si>
  <si>
    <t>Ваши инвестиции на открытие составят:</t>
  </si>
  <si>
    <t xml:space="preserve">Расходы на первую игру </t>
  </si>
  <si>
    <t>Канцелярские расходы</t>
  </si>
  <si>
    <t>Выручка с закрытых игр (ДР, корпоративы)</t>
  </si>
  <si>
    <t>Расходы на закрытые игры (ДР, корпоративы)</t>
  </si>
  <si>
    <t>Диджей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</si>
</sst>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4"/>
      <color rgb="FF000000"/>
      <name val="Cambria"/>
      <family val="1"/>
      <charset val="204"/>
    </font>
    <font>
      <sz val="11"/>
      <name val="Calibri"/>
      <family val="2"/>
      <charset val="204"/>
    </font>
    <font>
      <sz val="12"/>
      <color rgb="FF000000"/>
      <name val="Cambria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b/>
      <sz val="16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sz val="11"/>
      <color theme="0"/>
      <name val="Calibri"/>
      <family val="2"/>
      <charset val="204"/>
    </font>
    <font>
      <sz val="11"/>
      <color rgb="FFFF0000"/>
      <name val="Cambria"/>
      <family val="1"/>
      <charset val="204"/>
    </font>
    <font>
      <sz val="11"/>
      <color rgb="FFFF0000"/>
      <name val="Calibri"/>
      <family val="2"/>
      <charset val="204"/>
    </font>
    <font>
      <sz val="11"/>
      <color theme="0"/>
      <name val="Cambria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A0E0AF"/>
        <bgColor indexed="64"/>
      </patternFill>
    </fill>
    <fill>
      <patternFill patternType="solid">
        <fgColor rgb="FFA0E0AF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B8EBA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3" fillId="0" borderId="3" xfId="0" applyFont="1" applyBorder="1" applyAlignment="1"/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4" fontId="11" fillId="0" borderId="22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4" fontId="10" fillId="0" borderId="33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/>
    </xf>
    <xf numFmtId="4" fontId="10" fillId="0" borderId="9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top"/>
    </xf>
    <xf numFmtId="4" fontId="11" fillId="0" borderId="37" xfId="0" applyNumberFormat="1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4" fontId="0" fillId="0" borderId="0" xfId="0" applyNumberFormat="1"/>
    <xf numFmtId="164" fontId="0" fillId="0" borderId="0" xfId="0" applyNumberFormat="1"/>
    <xf numFmtId="0" fontId="16" fillId="0" borderId="0" xfId="0" applyFont="1"/>
    <xf numFmtId="0" fontId="17" fillId="0" borderId="0" xfId="0" applyFont="1"/>
    <xf numFmtId="0" fontId="19" fillId="0" borderId="2" xfId="0" applyFont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/>
    <xf numFmtId="4" fontId="10" fillId="0" borderId="24" xfId="0" applyNumberFormat="1" applyFont="1" applyBorder="1" applyAlignment="1">
      <alignment horizontal="center" vertical="top"/>
    </xf>
    <xf numFmtId="4" fontId="10" fillId="0" borderId="37" xfId="0" applyNumberFormat="1" applyFont="1" applyBorder="1" applyAlignment="1">
      <alignment horizontal="center" vertical="center"/>
    </xf>
    <xf numFmtId="0" fontId="21" fillId="0" borderId="0" xfId="0" applyFont="1" applyAlignment="1"/>
    <xf numFmtId="4" fontId="11" fillId="0" borderId="8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22" fillId="0" borderId="0" xfId="0" applyFont="1"/>
    <xf numFmtId="3" fontId="17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3" fontId="2" fillId="0" borderId="0" xfId="0" applyNumberFormat="1" applyFont="1"/>
    <xf numFmtId="0" fontId="24" fillId="0" borderId="0" xfId="0" applyFont="1"/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3" fontId="26" fillId="0" borderId="0" xfId="0" applyNumberFormat="1" applyFont="1" applyAlignment="1">
      <alignment horizontal="center" vertical="center"/>
    </xf>
    <xf numFmtId="3" fontId="26" fillId="0" borderId="0" xfId="0" applyNumberFormat="1" applyFont="1"/>
    <xf numFmtId="3" fontId="27" fillId="0" borderId="0" xfId="0" applyNumberFormat="1" applyFont="1"/>
    <xf numFmtId="3" fontId="28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6" fillId="0" borderId="0" xfId="0" applyFont="1"/>
    <xf numFmtId="3" fontId="22" fillId="0" borderId="0" xfId="0" applyNumberFormat="1" applyFont="1"/>
    <xf numFmtId="0" fontId="11" fillId="0" borderId="3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top"/>
    </xf>
    <xf numFmtId="4" fontId="11" fillId="0" borderId="58" xfId="0" applyNumberFormat="1" applyFont="1" applyBorder="1" applyAlignment="1">
      <alignment horizontal="center" vertical="top"/>
    </xf>
    <xf numFmtId="4" fontId="11" fillId="0" borderId="5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2" fontId="29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2" fontId="29" fillId="0" borderId="9" xfId="0" applyNumberFormat="1" applyFont="1" applyBorder="1" applyAlignment="1">
      <alignment horizontal="center"/>
    </xf>
    <xf numFmtId="0" fontId="19" fillId="0" borderId="42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0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4" fillId="5" borderId="8" xfId="0" applyNumberFormat="1" applyFont="1" applyFill="1" applyBorder="1" applyAlignment="1">
      <alignment horizontal="center" vertical="center"/>
    </xf>
    <xf numFmtId="0" fontId="14" fillId="5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7" fillId="5" borderId="27" xfId="0" applyNumberFormat="1" applyFont="1" applyFill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4" fontId="7" fillId="5" borderId="8" xfId="0" applyNumberFormat="1" applyFont="1" applyFill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4" fontId="18" fillId="0" borderId="17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164" fontId="14" fillId="5" borderId="27" xfId="0" applyNumberFormat="1" applyFont="1" applyFill="1" applyBorder="1" applyAlignment="1">
      <alignment horizontal="center" vertical="center"/>
    </xf>
    <xf numFmtId="164" fontId="14" fillId="5" borderId="28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5" borderId="8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9" fontId="14" fillId="5" borderId="10" xfId="1" applyFont="1" applyFill="1" applyBorder="1" applyAlignment="1">
      <alignment horizontal="center" vertical="center"/>
    </xf>
    <xf numFmtId="9" fontId="14" fillId="5" borderId="11" xfId="1" applyFont="1" applyFill="1" applyBorder="1" applyAlignment="1">
      <alignment horizontal="center" vertical="center"/>
    </xf>
    <xf numFmtId="9" fontId="7" fillId="5" borderId="10" xfId="1" applyFont="1" applyFill="1" applyBorder="1" applyAlignment="1">
      <alignment horizontal="center" vertical="center"/>
    </xf>
    <xf numFmtId="9" fontId="7" fillId="5" borderId="11" xfId="1" applyFont="1" applyFill="1" applyBorder="1" applyAlignment="1">
      <alignment horizontal="center" vertical="center"/>
    </xf>
    <xf numFmtId="0" fontId="14" fillId="5" borderId="27" xfId="0" applyNumberFormat="1" applyFont="1" applyFill="1" applyBorder="1" applyAlignment="1">
      <alignment horizontal="center" vertical="center"/>
    </xf>
    <xf numFmtId="0" fontId="14" fillId="5" borderId="28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164" fontId="18" fillId="0" borderId="50" xfId="0" applyNumberFormat="1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top"/>
    </xf>
    <xf numFmtId="4" fontId="4" fillId="3" borderId="21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0" fontId="6" fillId="0" borderId="53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164" fontId="7" fillId="0" borderId="48" xfId="0" applyNumberFormat="1" applyFont="1" applyBorder="1" applyAlignment="1">
      <alignment horizontal="center" vertical="center"/>
    </xf>
    <xf numFmtId="164" fontId="7" fillId="0" borderId="49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164" fontId="13" fillId="5" borderId="10" xfId="0" applyNumberFormat="1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64" fontId="14" fillId="0" borderId="46" xfId="0" applyNumberFormat="1" applyFont="1" applyBorder="1" applyAlignment="1">
      <alignment horizontal="center" vertical="center"/>
    </xf>
    <xf numFmtId="0" fontId="0" fillId="0" borderId="47" xfId="0" applyBorder="1"/>
    <xf numFmtId="164" fontId="14" fillId="0" borderId="47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25" xfId="0" applyFont="1" applyBorder="1"/>
    <xf numFmtId="0" fontId="5" fillId="0" borderId="39" xfId="0" applyFont="1" applyBorder="1"/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34" xfId="0" applyFont="1" applyBorder="1" applyAlignment="1">
      <alignment horizontal="center" vertical="top"/>
    </xf>
    <xf numFmtId="0" fontId="5" fillId="0" borderId="23" xfId="0" applyFont="1" applyBorder="1"/>
    <xf numFmtId="0" fontId="5" fillId="0" borderId="35" xfId="0" applyFont="1" applyBorder="1"/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B8EBA3"/>
      <color rgb="FFC6ECFA"/>
      <color rgb="FFB5E7F9"/>
      <color rgb="FFF4F781"/>
      <color rgb="FFF2F286"/>
      <color rgb="FFF6F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showGridLines="0" tabSelected="1" workbookViewId="0">
      <selection activeCell="E14" sqref="E14"/>
    </sheetView>
  </sheetViews>
  <sheetFormatPr defaultRowHeight="15" x14ac:dyDescent="0.25"/>
  <cols>
    <col min="1" max="1" width="5.75" customWidth="1"/>
    <col min="2" max="2" width="59.25" customWidth="1"/>
    <col min="3" max="3" width="16.375" customWidth="1"/>
    <col min="4" max="4" width="30.25" customWidth="1"/>
  </cols>
  <sheetData>
    <row r="1" spans="2:4" ht="15.75" thickBot="1" x14ac:dyDescent="0.3"/>
    <row r="2" spans="2:4" x14ac:dyDescent="0.25">
      <c r="B2" s="82" t="s">
        <v>59</v>
      </c>
      <c r="C2" s="83"/>
      <c r="D2" s="84"/>
    </row>
    <row r="3" spans="2:4" ht="28.5" customHeight="1" thickBot="1" x14ac:dyDescent="0.3">
      <c r="B3" s="85"/>
      <c r="C3" s="86"/>
      <c r="D3" s="87"/>
    </row>
    <row r="4" spans="2:4" ht="21" thickBot="1" x14ac:dyDescent="0.3">
      <c r="B4" s="37" t="s">
        <v>60</v>
      </c>
      <c r="C4" s="38"/>
      <c r="D4" s="39" t="s">
        <v>61</v>
      </c>
    </row>
    <row r="5" spans="2:4" x14ac:dyDescent="0.25">
      <c r="B5" s="85" t="s">
        <v>62</v>
      </c>
      <c r="C5" s="86"/>
      <c r="D5" s="87"/>
    </row>
    <row r="6" spans="2:4" ht="72.75" customHeight="1" thickBot="1" x14ac:dyDescent="0.3">
      <c r="B6" s="88"/>
      <c r="C6" s="89"/>
      <c r="D6" s="90"/>
    </row>
    <row r="7" spans="2:4" x14ac:dyDescent="0.25">
      <c r="B7" s="91"/>
      <c r="C7" s="91"/>
      <c r="D7" s="91"/>
    </row>
    <row r="8" spans="2:4" x14ac:dyDescent="0.25">
      <c r="B8" s="91"/>
      <c r="C8" s="91"/>
      <c r="D8" s="91"/>
    </row>
    <row r="9" spans="2:4" x14ac:dyDescent="0.25">
      <c r="D9" s="40"/>
    </row>
  </sheetData>
  <mergeCells count="3">
    <mergeCell ref="B2:D3"/>
    <mergeCell ref="B5:D6"/>
    <mergeCell ref="B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"/>
  <sheetViews>
    <sheetView showGridLines="0" workbookViewId="0">
      <selection activeCell="F4" sqref="F4:H4"/>
    </sheetView>
  </sheetViews>
  <sheetFormatPr defaultRowHeight="15" x14ac:dyDescent="0.25"/>
  <cols>
    <col min="1" max="1" width="2.75" customWidth="1"/>
    <col min="5" max="5" width="25.875" customWidth="1"/>
    <col min="6" max="6" width="10.625" customWidth="1"/>
    <col min="7" max="7" width="6.75" customWidth="1"/>
    <col min="8" max="8" width="3.625" customWidth="1"/>
    <col min="9" max="9" width="32.375" customWidth="1"/>
    <col min="10" max="10" width="9.875" customWidth="1"/>
    <col min="11" max="11" width="5.75" customWidth="1"/>
    <col min="12" max="12" width="15.625" customWidth="1"/>
    <col min="13" max="13" width="10.625" bestFit="1" customWidth="1"/>
    <col min="16" max="16" width="6" customWidth="1"/>
    <col min="18" max="18" width="28.375" customWidth="1"/>
    <col min="19" max="19" width="22.125" customWidth="1"/>
    <col min="20" max="20" width="26" customWidth="1"/>
    <col min="21" max="21" width="24.875" customWidth="1"/>
    <col min="22" max="22" width="18.625" customWidth="1"/>
  </cols>
  <sheetData>
    <row r="1" spans="2:27" ht="9" customHeight="1" thickBot="1" x14ac:dyDescent="0.3"/>
    <row r="2" spans="2:27" ht="31.5" customHeight="1" thickBot="1" x14ac:dyDescent="0.3">
      <c r="B2" s="99" t="s">
        <v>0</v>
      </c>
      <c r="C2" s="99"/>
      <c r="D2" s="99"/>
      <c r="E2" s="99"/>
      <c r="F2" s="99"/>
      <c r="G2" s="99"/>
      <c r="H2" s="100"/>
      <c r="I2" s="11" t="s">
        <v>66</v>
      </c>
      <c r="J2" s="112" t="s">
        <v>2</v>
      </c>
      <c r="K2" s="113"/>
      <c r="L2" s="12">
        <v>5</v>
      </c>
      <c r="M2" s="3"/>
      <c r="N2" s="2"/>
      <c r="P2" s="44"/>
      <c r="Q2" s="41"/>
      <c r="R2" s="41"/>
      <c r="S2" s="41"/>
      <c r="T2" s="41"/>
      <c r="U2" s="41"/>
      <c r="V2" s="41"/>
      <c r="W2" s="41"/>
      <c r="X2" s="41"/>
      <c r="Y2" s="41"/>
    </row>
    <row r="3" spans="2:27" ht="6.75" customHeight="1" thickBot="1" x14ac:dyDescent="0.3"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2:27" ht="21.75" customHeight="1" thickBot="1" x14ac:dyDescent="0.3">
      <c r="E4" s="50" t="s">
        <v>5</v>
      </c>
      <c r="F4" s="162" t="s">
        <v>20</v>
      </c>
      <c r="G4" s="163"/>
      <c r="H4" s="164"/>
      <c r="P4" s="1"/>
      <c r="Q4" s="1"/>
      <c r="R4" s="1"/>
      <c r="S4" s="1"/>
      <c r="T4" s="1"/>
      <c r="U4" s="51"/>
      <c r="V4" s="1"/>
      <c r="W4" s="1"/>
      <c r="X4" s="1"/>
      <c r="Y4" s="1"/>
      <c r="Z4" s="41"/>
      <c r="AA4" s="41"/>
    </row>
    <row r="5" spans="2:27" ht="9" customHeight="1" thickBot="1" x14ac:dyDescent="0.3">
      <c r="P5" s="1"/>
      <c r="Q5" s="1"/>
      <c r="R5" s="1"/>
      <c r="S5" s="1"/>
      <c r="T5" s="1"/>
      <c r="U5" s="51"/>
      <c r="V5" s="52"/>
      <c r="W5" s="1"/>
      <c r="X5" s="1"/>
      <c r="Y5" s="1"/>
      <c r="Z5" s="41"/>
      <c r="AA5" s="41"/>
    </row>
    <row r="6" spans="2:27" ht="18.75" thickBot="1" x14ac:dyDescent="0.3">
      <c r="B6" s="123" t="s">
        <v>6</v>
      </c>
      <c r="C6" s="124"/>
      <c r="D6" s="124"/>
      <c r="E6" s="124"/>
      <c r="F6" s="124"/>
      <c r="G6" s="125"/>
      <c r="H6" s="4"/>
      <c r="I6" s="105" t="s">
        <v>21</v>
      </c>
      <c r="J6" s="106"/>
      <c r="K6" s="106"/>
      <c r="L6" s="106"/>
      <c r="M6" s="106"/>
      <c r="N6" s="107"/>
      <c r="P6" s="1"/>
      <c r="Q6" s="1"/>
      <c r="R6" s="54" t="s">
        <v>50</v>
      </c>
      <c r="S6" s="54" t="s">
        <v>51</v>
      </c>
      <c r="T6" s="55"/>
      <c r="U6" s="56" t="s">
        <v>55</v>
      </c>
      <c r="V6" s="56" t="s">
        <v>54</v>
      </c>
      <c r="W6" s="36"/>
      <c r="X6" s="1"/>
      <c r="Y6" s="1"/>
      <c r="Z6" s="1"/>
      <c r="AA6" s="41"/>
    </row>
    <row r="7" spans="2:27" ht="16.5" customHeight="1" thickBot="1" x14ac:dyDescent="0.3">
      <c r="B7" s="180" t="s">
        <v>7</v>
      </c>
      <c r="C7" s="181"/>
      <c r="D7" s="181"/>
      <c r="E7" s="181"/>
      <c r="F7" s="177">
        <f>IF(L2=S7,SUMIF(R7:R11,I2,R20:R24),IF(L2=S8,SUMIF(R7:R11,I2,S20:S24),SUMIF(R7:R11,I2,T20:T24)))</f>
        <v>250000</v>
      </c>
      <c r="G7" s="178"/>
      <c r="H7" s="5"/>
      <c r="I7" s="108" t="s">
        <v>10</v>
      </c>
      <c r="J7" s="109"/>
      <c r="K7" s="109"/>
      <c r="L7" s="109"/>
      <c r="M7" s="110">
        <v>3000</v>
      </c>
      <c r="N7" s="111"/>
      <c r="P7" s="1"/>
      <c r="Q7" s="1"/>
      <c r="R7" s="57" t="s">
        <v>1</v>
      </c>
      <c r="S7" s="58">
        <v>5</v>
      </c>
      <c r="T7" s="59"/>
      <c r="U7" s="60">
        <v>5000</v>
      </c>
      <c r="V7" s="58">
        <v>1200</v>
      </c>
      <c r="W7" s="36"/>
      <c r="X7" s="1"/>
      <c r="Y7" s="1"/>
      <c r="Z7" s="1"/>
      <c r="AA7" s="41"/>
    </row>
    <row r="8" spans="2:27" ht="18.75" thickBot="1" x14ac:dyDescent="0.3">
      <c r="B8" s="128" t="s">
        <v>10</v>
      </c>
      <c r="C8" s="129"/>
      <c r="D8" s="129"/>
      <c r="E8" s="130"/>
      <c r="F8" s="177">
        <v>10000</v>
      </c>
      <c r="G8" s="179"/>
      <c r="I8" s="118" t="s">
        <v>11</v>
      </c>
      <c r="J8" s="119"/>
      <c r="K8" s="119"/>
      <c r="L8" s="120"/>
      <c r="M8" s="121">
        <f t="shared" ref="M8" si="0">SUM(M4:N7)</f>
        <v>3000</v>
      </c>
      <c r="N8" s="122"/>
      <c r="P8" s="1"/>
      <c r="Q8" s="1"/>
      <c r="R8" s="57" t="s">
        <v>65</v>
      </c>
      <c r="S8" s="58">
        <v>10</v>
      </c>
      <c r="T8" s="59"/>
      <c r="U8" s="60">
        <v>4000</v>
      </c>
      <c r="V8" s="58">
        <v>1500</v>
      </c>
      <c r="W8" s="36"/>
      <c r="X8" s="1"/>
      <c r="Y8" s="1"/>
      <c r="Z8" s="1"/>
      <c r="AA8" s="41"/>
    </row>
    <row r="9" spans="2:27" ht="18.75" thickBot="1" x14ac:dyDescent="0.3">
      <c r="B9" s="175" t="s">
        <v>56</v>
      </c>
      <c r="C9" s="176"/>
      <c r="D9" s="176"/>
      <c r="E9" s="176"/>
      <c r="F9" s="126">
        <f>SUM(F6:G8)</f>
        <v>260000</v>
      </c>
      <c r="G9" s="127"/>
      <c r="H9" s="1"/>
      <c r="I9" s="1"/>
      <c r="J9" s="1"/>
      <c r="K9" s="1"/>
      <c r="L9" s="1"/>
      <c r="M9" s="1"/>
      <c r="N9" s="1"/>
      <c r="P9" s="1"/>
      <c r="Q9" s="1"/>
      <c r="R9" s="57" t="s">
        <v>66</v>
      </c>
      <c r="S9" s="58" t="s">
        <v>64</v>
      </c>
      <c r="T9" s="59"/>
      <c r="U9" s="58">
        <v>3000</v>
      </c>
      <c r="V9" s="60">
        <v>1800</v>
      </c>
      <c r="W9" s="36"/>
      <c r="X9" s="1"/>
      <c r="Y9" s="1"/>
      <c r="Z9" s="1"/>
      <c r="AA9" s="41"/>
    </row>
    <row r="10" spans="2:27" ht="18.75" customHeight="1" x14ac:dyDescent="0.25">
      <c r="H10" s="1"/>
      <c r="I10" s="1"/>
      <c r="J10" s="1"/>
      <c r="K10" s="1"/>
      <c r="L10" s="1"/>
      <c r="M10" s="1"/>
      <c r="N10" s="1"/>
      <c r="P10" s="1"/>
      <c r="Q10" s="1"/>
      <c r="R10" s="57" t="s">
        <v>67</v>
      </c>
      <c r="S10" s="36"/>
      <c r="T10" s="48"/>
      <c r="U10" s="60"/>
      <c r="V10" s="60">
        <v>2100</v>
      </c>
      <c r="W10" s="36"/>
      <c r="X10" s="1"/>
      <c r="Y10" s="1"/>
      <c r="Z10" s="1"/>
      <c r="AA10" s="41"/>
    </row>
    <row r="11" spans="2:27" ht="14.25" customHeight="1" thickBot="1" x14ac:dyDescent="0.3">
      <c r="P11" s="1"/>
      <c r="Q11" s="1"/>
      <c r="R11" s="57" t="s">
        <v>68</v>
      </c>
      <c r="S11" s="36"/>
      <c r="T11" s="48"/>
      <c r="U11" s="60"/>
      <c r="V11" s="60">
        <v>2500</v>
      </c>
      <c r="W11" s="36"/>
      <c r="X11" s="1"/>
      <c r="Y11" s="1"/>
      <c r="Z11" s="1"/>
      <c r="AA11" s="41"/>
    </row>
    <row r="12" spans="2:27" ht="17.25" customHeight="1" thickBot="1" x14ac:dyDescent="0.3">
      <c r="B12" s="135" t="s">
        <v>70</v>
      </c>
      <c r="C12" s="136"/>
      <c r="D12" s="136"/>
      <c r="E12" s="136"/>
      <c r="F12" s="136"/>
      <c r="G12" s="137"/>
      <c r="P12" s="1"/>
      <c r="Q12" s="1"/>
      <c r="R12" s="57"/>
      <c r="S12" s="36"/>
      <c r="T12" s="36" t="s">
        <v>8</v>
      </c>
      <c r="U12" s="60"/>
      <c r="V12" s="60"/>
      <c r="W12" s="36"/>
      <c r="X12" s="1"/>
      <c r="Y12" s="1"/>
      <c r="Z12" s="1"/>
      <c r="AA12" s="41"/>
    </row>
    <row r="13" spans="2:27" ht="18.75" thickBot="1" x14ac:dyDescent="0.3">
      <c r="B13" s="133" t="s">
        <v>58</v>
      </c>
      <c r="C13" s="134"/>
      <c r="D13" s="134"/>
      <c r="E13" s="134"/>
      <c r="F13" s="116">
        <f>IF(F4="сам",0,SUMIF(R7:R11,I2,T14:T18))</f>
        <v>7000</v>
      </c>
      <c r="G13" s="117"/>
      <c r="I13" s="143" t="s">
        <v>47</v>
      </c>
      <c r="J13" s="144"/>
      <c r="K13" s="144"/>
      <c r="L13" s="144"/>
      <c r="M13" s="144"/>
      <c r="N13" s="145"/>
      <c r="P13" s="1"/>
      <c r="Q13" s="1"/>
      <c r="R13" s="57"/>
      <c r="S13" s="36"/>
      <c r="T13" s="48">
        <v>0</v>
      </c>
      <c r="U13" s="60"/>
      <c r="V13" s="60"/>
      <c r="W13" s="36"/>
      <c r="X13" s="1"/>
      <c r="Y13" s="1"/>
      <c r="Z13" s="1"/>
      <c r="AA13" s="41"/>
    </row>
    <row r="14" spans="2:27" ht="16.5" customHeight="1" x14ac:dyDescent="0.25">
      <c r="B14" s="138" t="s">
        <v>13</v>
      </c>
      <c r="C14" s="139"/>
      <c r="D14" s="139"/>
      <c r="E14" s="139"/>
      <c r="F14" s="173">
        <v>8000</v>
      </c>
      <c r="G14" s="174"/>
      <c r="I14" s="165" t="s">
        <v>8</v>
      </c>
      <c r="J14" s="166"/>
      <c r="K14" s="166"/>
      <c r="L14" s="166"/>
      <c r="M14" s="167">
        <f>F13</f>
        <v>7000</v>
      </c>
      <c r="N14" s="168"/>
      <c r="P14" s="1"/>
      <c r="Q14" s="1"/>
      <c r="R14" s="36"/>
      <c r="S14" s="36"/>
      <c r="T14" s="48">
        <v>3000</v>
      </c>
      <c r="U14" s="36"/>
      <c r="V14" s="49"/>
      <c r="W14" s="36"/>
      <c r="X14" s="1"/>
      <c r="Y14" s="1"/>
      <c r="Z14" s="1"/>
      <c r="AA14" s="41"/>
    </row>
    <row r="15" spans="2:27" ht="16.5" thickBot="1" x14ac:dyDescent="0.3">
      <c r="B15" s="114" t="s">
        <v>9</v>
      </c>
      <c r="C15" s="115"/>
      <c r="D15" s="115"/>
      <c r="E15" s="115"/>
      <c r="F15" s="131">
        <v>0</v>
      </c>
      <c r="G15" s="132"/>
      <c r="I15" s="169" t="s">
        <v>9</v>
      </c>
      <c r="J15" s="170"/>
      <c r="K15" s="170"/>
      <c r="L15" s="170"/>
      <c r="M15" s="171">
        <v>0</v>
      </c>
      <c r="N15" s="172"/>
      <c r="P15" s="1"/>
      <c r="Q15" s="1"/>
      <c r="R15" s="57" t="s">
        <v>52</v>
      </c>
      <c r="S15" s="36" t="s">
        <v>53</v>
      </c>
      <c r="T15" s="36">
        <v>5000</v>
      </c>
      <c r="U15" s="36"/>
      <c r="V15" s="49"/>
      <c r="W15" s="36"/>
      <c r="X15" s="1"/>
      <c r="Y15" s="1"/>
      <c r="Z15" s="1"/>
      <c r="AA15" s="41"/>
    </row>
    <row r="16" spans="2:27" ht="16.5" customHeight="1" thickBot="1" x14ac:dyDescent="0.3">
      <c r="B16" s="118" t="s">
        <v>11</v>
      </c>
      <c r="C16" s="119"/>
      <c r="D16" s="119"/>
      <c r="E16" s="120"/>
      <c r="F16" s="121">
        <f>SUM(F12:G15)</f>
        <v>15000</v>
      </c>
      <c r="G16" s="122"/>
      <c r="I16" s="158" t="s">
        <v>11</v>
      </c>
      <c r="J16" s="159"/>
      <c r="K16" s="159"/>
      <c r="L16" s="159"/>
      <c r="M16" s="160">
        <f>SUM(M14:N15)</f>
        <v>7000</v>
      </c>
      <c r="N16" s="161"/>
      <c r="P16" s="1"/>
      <c r="Q16" s="1"/>
      <c r="R16" s="36" t="s">
        <v>3</v>
      </c>
      <c r="S16" s="36" t="s">
        <v>19</v>
      </c>
      <c r="T16" s="48">
        <v>7000</v>
      </c>
      <c r="U16" s="36"/>
      <c r="V16" s="36"/>
      <c r="W16" s="36"/>
      <c r="X16" s="1"/>
      <c r="Y16" s="1"/>
      <c r="Z16" s="1"/>
      <c r="AA16" s="41"/>
    </row>
    <row r="17" spans="2:27" ht="15.75" thickBot="1" x14ac:dyDescent="0.3">
      <c r="P17" s="1"/>
      <c r="Q17" s="1"/>
      <c r="R17" s="36" t="s">
        <v>4</v>
      </c>
      <c r="S17" s="36" t="s">
        <v>20</v>
      </c>
      <c r="T17" s="48">
        <v>8000</v>
      </c>
      <c r="U17" s="36"/>
      <c r="V17" s="36"/>
      <c r="W17" s="36"/>
      <c r="X17" s="1"/>
      <c r="Y17" s="1"/>
      <c r="Z17" s="1"/>
      <c r="AA17" s="41"/>
    </row>
    <row r="18" spans="2:27" ht="13.5" customHeight="1" thickBot="1" x14ac:dyDescent="0.3">
      <c r="B18" s="123" t="s">
        <v>14</v>
      </c>
      <c r="C18" s="124"/>
      <c r="D18" s="124"/>
      <c r="E18" s="124"/>
      <c r="F18" s="124"/>
      <c r="G18" s="125"/>
      <c r="P18" s="1"/>
      <c r="Q18" s="1"/>
      <c r="R18" s="36"/>
      <c r="S18" s="36"/>
      <c r="T18" s="67">
        <v>10000</v>
      </c>
      <c r="U18" s="36"/>
      <c r="V18" s="36"/>
      <c r="W18" s="36"/>
      <c r="X18" s="1"/>
      <c r="Y18" s="1"/>
      <c r="Z18" s="1"/>
      <c r="AA18" s="41"/>
    </row>
    <row r="19" spans="2:27" ht="18.75" thickBot="1" x14ac:dyDescent="0.3">
      <c r="B19" s="101" t="s">
        <v>15</v>
      </c>
      <c r="C19" s="102"/>
      <c r="D19" s="102"/>
      <c r="E19" s="102"/>
      <c r="F19" s="156">
        <v>2</v>
      </c>
      <c r="G19" s="157"/>
      <c r="I19" s="143" t="s">
        <v>18</v>
      </c>
      <c r="J19" s="144"/>
      <c r="K19" s="144"/>
      <c r="L19" s="144"/>
      <c r="M19" s="144"/>
      <c r="N19" s="145"/>
      <c r="P19" s="1"/>
      <c r="Q19" s="1"/>
      <c r="R19" s="36" t="s">
        <v>7</v>
      </c>
      <c r="S19" s="36"/>
      <c r="T19" s="48"/>
      <c r="U19" s="36"/>
      <c r="V19" s="36"/>
      <c r="W19" s="36"/>
      <c r="X19" s="1"/>
      <c r="Y19" s="1"/>
      <c r="Z19" s="1"/>
      <c r="AA19" s="41"/>
    </row>
    <row r="20" spans="2:27" ht="17.25" customHeight="1" x14ac:dyDescent="0.25">
      <c r="B20" s="94" t="s">
        <v>45</v>
      </c>
      <c r="C20" s="95"/>
      <c r="D20" s="95"/>
      <c r="E20" s="96"/>
      <c r="F20" s="97">
        <v>20</v>
      </c>
      <c r="G20" s="98"/>
      <c r="I20" s="101" t="s">
        <v>15</v>
      </c>
      <c r="J20" s="102"/>
      <c r="K20" s="102"/>
      <c r="L20" s="102"/>
      <c r="M20" s="103">
        <v>4</v>
      </c>
      <c r="N20" s="104"/>
      <c r="P20" s="1"/>
      <c r="Q20" s="1"/>
      <c r="R20" s="61">
        <v>180000</v>
      </c>
      <c r="S20" s="62">
        <v>300000</v>
      </c>
      <c r="T20" s="63">
        <v>500000</v>
      </c>
      <c r="U20" s="36"/>
      <c r="V20" s="36"/>
      <c r="W20" s="36"/>
      <c r="X20" s="1"/>
      <c r="Y20" s="1"/>
      <c r="Z20" s="1"/>
      <c r="AA20" s="41"/>
    </row>
    <row r="21" spans="2:27" ht="15.75" x14ac:dyDescent="0.25">
      <c r="B21" s="148" t="s">
        <v>16</v>
      </c>
      <c r="C21" s="149"/>
      <c r="D21" s="149"/>
      <c r="E21" s="149"/>
      <c r="F21" s="116">
        <f>SUMIF(R7:R13,I2,V7:V13)</f>
        <v>1800</v>
      </c>
      <c r="G21" s="117"/>
      <c r="I21" s="94" t="s">
        <v>46</v>
      </c>
      <c r="J21" s="95"/>
      <c r="K21" s="95"/>
      <c r="L21" s="96"/>
      <c r="M21" s="146">
        <v>13</v>
      </c>
      <c r="N21" s="147"/>
      <c r="P21" s="1"/>
      <c r="Q21" s="1"/>
      <c r="R21" s="61">
        <v>200000</v>
      </c>
      <c r="S21" s="62">
        <v>350000</v>
      </c>
      <c r="T21" s="62">
        <v>550000</v>
      </c>
      <c r="U21" s="36"/>
      <c r="V21" s="36"/>
      <c r="W21" s="36"/>
      <c r="X21" s="1"/>
      <c r="Y21" s="1"/>
      <c r="Z21" s="1"/>
      <c r="AA21" s="41"/>
    </row>
    <row r="22" spans="2:27" ht="16.5" thickBot="1" x14ac:dyDescent="0.3">
      <c r="B22" s="150" t="s">
        <v>17</v>
      </c>
      <c r="C22" s="151"/>
      <c r="D22" s="151"/>
      <c r="E22" s="151"/>
      <c r="F22" s="152">
        <v>0.5</v>
      </c>
      <c r="G22" s="153"/>
      <c r="I22" s="148" t="s">
        <v>16</v>
      </c>
      <c r="J22" s="149"/>
      <c r="K22" s="149"/>
      <c r="L22" s="149"/>
      <c r="M22" s="92">
        <f>F21</f>
        <v>1800</v>
      </c>
      <c r="N22" s="93"/>
      <c r="P22" s="1"/>
      <c r="Q22" s="1"/>
      <c r="R22" s="61">
        <v>250000</v>
      </c>
      <c r="S22" s="64">
        <v>400000</v>
      </c>
      <c r="T22" s="62">
        <v>600000</v>
      </c>
      <c r="U22" s="36"/>
      <c r="V22" s="36"/>
      <c r="W22" s="36"/>
      <c r="X22" s="1"/>
      <c r="Y22" s="1"/>
      <c r="Z22" s="1"/>
      <c r="AA22" s="41"/>
    </row>
    <row r="23" spans="2:27" ht="16.5" thickBot="1" x14ac:dyDescent="0.3">
      <c r="I23" s="150" t="s">
        <v>17</v>
      </c>
      <c r="J23" s="151"/>
      <c r="K23" s="151"/>
      <c r="L23" s="151"/>
      <c r="M23" s="154">
        <v>0.8</v>
      </c>
      <c r="N23" s="155"/>
      <c r="P23" s="1"/>
      <c r="Q23" s="36"/>
      <c r="R23" s="61">
        <v>350000</v>
      </c>
      <c r="S23" s="64">
        <v>500000</v>
      </c>
      <c r="T23" s="62">
        <v>700000</v>
      </c>
      <c r="U23" s="36"/>
      <c r="V23" s="36"/>
      <c r="W23" s="36"/>
      <c r="X23" s="1"/>
      <c r="Y23" s="1"/>
      <c r="Z23" s="41"/>
      <c r="AA23" s="41"/>
    </row>
    <row r="24" spans="2:27" ht="13.5" customHeight="1" thickBot="1" x14ac:dyDescent="0.3">
      <c r="B24" s="123" t="s">
        <v>57</v>
      </c>
      <c r="C24" s="124"/>
      <c r="D24" s="124"/>
      <c r="E24" s="140"/>
      <c r="F24" s="141">
        <f>F20*F21*F22</f>
        <v>18000</v>
      </c>
      <c r="G24" s="142"/>
      <c r="P24" s="1"/>
      <c r="Q24" s="36"/>
      <c r="R24" s="61">
        <v>400000</v>
      </c>
      <c r="S24" s="64">
        <v>550000</v>
      </c>
      <c r="T24" s="62">
        <v>750000</v>
      </c>
      <c r="U24" s="36"/>
      <c r="V24" s="36"/>
      <c r="W24" s="36"/>
      <c r="X24" s="1"/>
      <c r="Y24" s="1"/>
      <c r="Z24" s="41"/>
      <c r="AA24" s="41"/>
    </row>
    <row r="25" spans="2:27" ht="24.75" customHeight="1" thickBot="1" x14ac:dyDescent="0.3">
      <c r="I25" s="123" t="s">
        <v>57</v>
      </c>
      <c r="J25" s="124"/>
      <c r="K25" s="124"/>
      <c r="L25" s="140"/>
      <c r="M25" s="141">
        <f>M21*M22*M23</f>
        <v>18720</v>
      </c>
      <c r="N25" s="142"/>
      <c r="P25" s="1"/>
      <c r="Q25" s="36"/>
      <c r="R25" s="61"/>
      <c r="S25" s="65"/>
      <c r="T25" s="66"/>
      <c r="U25" s="36"/>
      <c r="V25" s="36"/>
      <c r="W25" s="36"/>
      <c r="X25" s="1"/>
      <c r="Y25" s="1"/>
      <c r="Z25" s="41"/>
      <c r="AA25" s="41"/>
    </row>
    <row r="26" spans="2:27" x14ac:dyDescent="0.25">
      <c r="M26" s="34"/>
      <c r="P26" s="1"/>
      <c r="Q26" s="36"/>
      <c r="R26" s="59"/>
      <c r="S26" s="57"/>
      <c r="T26" s="36"/>
      <c r="U26" s="36"/>
      <c r="V26" s="36"/>
      <c r="W26" s="36"/>
      <c r="X26" s="1"/>
      <c r="Y26" s="1"/>
      <c r="Z26" s="41"/>
      <c r="AA26" s="41"/>
    </row>
    <row r="27" spans="2:27" x14ac:dyDescent="0.25">
      <c r="P27" s="1"/>
      <c r="Q27" s="36"/>
      <c r="R27" s="48"/>
      <c r="S27" s="57"/>
      <c r="T27" s="49"/>
      <c r="U27" s="36"/>
      <c r="V27" s="36"/>
      <c r="W27" s="36"/>
      <c r="X27" s="1"/>
      <c r="Y27" s="1"/>
      <c r="Z27" s="41"/>
      <c r="AA27" s="41"/>
    </row>
    <row r="28" spans="2:27" x14ac:dyDescent="0.25">
      <c r="P28" s="1"/>
      <c r="Q28" s="36"/>
      <c r="R28" s="48"/>
      <c r="S28" s="57"/>
      <c r="T28" s="49"/>
      <c r="U28" s="36"/>
      <c r="V28" s="36"/>
      <c r="W28" s="36"/>
      <c r="X28" s="1"/>
      <c r="Y28" s="1"/>
      <c r="Z28" s="41"/>
      <c r="AA28" s="41"/>
    </row>
    <row r="29" spans="2:27" x14ac:dyDescent="0.25">
      <c r="P29" s="1"/>
      <c r="Q29" s="36"/>
      <c r="R29" s="48"/>
      <c r="S29" s="57"/>
      <c r="T29" s="49"/>
      <c r="U29" s="36"/>
      <c r="V29" s="36"/>
      <c r="W29" s="36"/>
      <c r="X29" s="1"/>
      <c r="Y29" s="1"/>
      <c r="Z29" s="41"/>
      <c r="AA29" s="41"/>
    </row>
    <row r="30" spans="2:27" x14ac:dyDescent="0.25">
      <c r="P30" s="1"/>
      <c r="Q30" s="36"/>
      <c r="R30" s="36"/>
      <c r="S30" s="36"/>
      <c r="T30" s="36"/>
      <c r="U30" s="36"/>
      <c r="V30" s="36"/>
      <c r="W30" s="36"/>
      <c r="X30" s="1"/>
      <c r="Y30" s="1"/>
      <c r="Z30" s="41"/>
      <c r="AA30" s="41"/>
    </row>
    <row r="31" spans="2:27" x14ac:dyDescent="0.25">
      <c r="P31" s="1"/>
      <c r="Q31" s="1"/>
      <c r="R31" s="53"/>
      <c r="S31" s="1"/>
      <c r="T31" s="52"/>
      <c r="U31" s="1"/>
      <c r="V31" s="1"/>
      <c r="W31" s="1"/>
      <c r="X31" s="1"/>
      <c r="Y31" s="1"/>
      <c r="Z31" s="41"/>
      <c r="AA31" s="41"/>
    </row>
    <row r="32" spans="2:27" x14ac:dyDescent="0.25">
      <c r="R32" s="48"/>
      <c r="S32" s="36"/>
      <c r="T32" s="49"/>
      <c r="U32" s="36"/>
      <c r="V32" s="36"/>
      <c r="W32" s="36"/>
      <c r="X32" s="36"/>
      <c r="Y32" s="41"/>
      <c r="Z32" s="41"/>
      <c r="AA32" s="41"/>
    </row>
    <row r="33" spans="12:27" ht="15.75" customHeight="1" x14ac:dyDescent="0.25">
      <c r="R33" s="36"/>
      <c r="S33" s="36"/>
      <c r="T33" s="49"/>
      <c r="U33" s="36"/>
      <c r="V33" s="36"/>
      <c r="W33" s="36"/>
      <c r="X33" s="36"/>
      <c r="Y33" s="41"/>
      <c r="Z33" s="41"/>
      <c r="AA33" s="41"/>
    </row>
    <row r="34" spans="12:27" x14ac:dyDescent="0.25">
      <c r="R34" s="36"/>
      <c r="S34" s="36"/>
      <c r="T34" s="36"/>
      <c r="U34" s="36"/>
      <c r="V34" s="36"/>
      <c r="W34" s="36"/>
      <c r="X34" s="36"/>
      <c r="Y34" s="41"/>
      <c r="Z34" s="41"/>
      <c r="AA34" s="41"/>
    </row>
    <row r="35" spans="12:27" ht="16.5" customHeight="1" x14ac:dyDescent="0.25">
      <c r="R35" s="36"/>
      <c r="S35" s="36"/>
      <c r="T35" s="36"/>
      <c r="U35" s="36"/>
      <c r="V35" s="36"/>
      <c r="W35" s="36"/>
      <c r="X35" s="36"/>
      <c r="Y35" s="41"/>
      <c r="Z35" s="41"/>
      <c r="AA35" s="41"/>
    </row>
    <row r="36" spans="12:27" x14ac:dyDescent="0.25"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2:27" x14ac:dyDescent="0.25">
      <c r="L37" s="35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2:27" x14ac:dyDescent="0.25">
      <c r="S38" s="1"/>
    </row>
    <row r="39" spans="12:27" x14ac:dyDescent="0.25">
      <c r="S39" s="1"/>
    </row>
  </sheetData>
  <protectedRanges>
    <protectedRange sqref="I2 L2 M23 F4 M7 M15 F14:G15 F19:G20 F22 M20:N21" name="Диапазон1"/>
  </protectedRanges>
  <mergeCells count="53">
    <mergeCell ref="I16:L16"/>
    <mergeCell ref="M16:N16"/>
    <mergeCell ref="F4:H4"/>
    <mergeCell ref="I8:L8"/>
    <mergeCell ref="M8:N8"/>
    <mergeCell ref="I13:N13"/>
    <mergeCell ref="I14:L14"/>
    <mergeCell ref="M14:N14"/>
    <mergeCell ref="I15:L15"/>
    <mergeCell ref="M15:N15"/>
    <mergeCell ref="F14:G14"/>
    <mergeCell ref="B6:G6"/>
    <mergeCell ref="B9:E9"/>
    <mergeCell ref="F7:G7"/>
    <mergeCell ref="F8:G8"/>
    <mergeCell ref="B7:E7"/>
    <mergeCell ref="B24:E24"/>
    <mergeCell ref="F24:G24"/>
    <mergeCell ref="I25:L25"/>
    <mergeCell ref="M25:N25"/>
    <mergeCell ref="I19:N19"/>
    <mergeCell ref="I21:L21"/>
    <mergeCell ref="M21:N21"/>
    <mergeCell ref="B21:E21"/>
    <mergeCell ref="F21:G21"/>
    <mergeCell ref="B22:E22"/>
    <mergeCell ref="F22:G22"/>
    <mergeCell ref="I23:L23"/>
    <mergeCell ref="M23:N23"/>
    <mergeCell ref="I22:L22"/>
    <mergeCell ref="B19:E19"/>
    <mergeCell ref="F19:G19"/>
    <mergeCell ref="B8:E8"/>
    <mergeCell ref="F15:G15"/>
    <mergeCell ref="B13:E13"/>
    <mergeCell ref="B12:G12"/>
    <mergeCell ref="B14:E14"/>
    <mergeCell ref="M22:N22"/>
    <mergeCell ref="B20:E20"/>
    <mergeCell ref="F20:G20"/>
    <mergeCell ref="B2:H2"/>
    <mergeCell ref="I20:L20"/>
    <mergeCell ref="M20:N20"/>
    <mergeCell ref="I6:N6"/>
    <mergeCell ref="I7:L7"/>
    <mergeCell ref="M7:N7"/>
    <mergeCell ref="J2:K2"/>
    <mergeCell ref="B15:E15"/>
    <mergeCell ref="F13:G13"/>
    <mergeCell ref="B16:E16"/>
    <mergeCell ref="F16:G16"/>
    <mergeCell ref="B18:G18"/>
    <mergeCell ref="F9:G9"/>
  </mergeCells>
  <dataValidations count="3">
    <dataValidation type="list" allowBlank="1" showInputMessage="1" showErrorMessage="1" sqref="L2">
      <formula1>$S$7:$S$9</formula1>
    </dataValidation>
    <dataValidation type="list" allowBlank="1" showInputMessage="1" showErrorMessage="1" sqref="I2">
      <formula1>$R$7:$R$11</formula1>
    </dataValidation>
    <dataValidation type="list" allowBlank="1" showInputMessage="1" showErrorMessage="1" sqref="F4">
      <formula1>$S$16:$S$17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workbookViewId="0">
      <selection activeCell="E9" sqref="E9"/>
    </sheetView>
  </sheetViews>
  <sheetFormatPr defaultRowHeight="15" x14ac:dyDescent="0.25"/>
  <cols>
    <col min="1" max="1" width="3" customWidth="1"/>
    <col min="2" max="2" width="29.625" customWidth="1"/>
    <col min="3" max="3" width="14.625" customWidth="1"/>
    <col min="4" max="5" width="15.625" customWidth="1"/>
    <col min="6" max="6" width="16.875" customWidth="1"/>
    <col min="7" max="7" width="14.625" customWidth="1"/>
    <col min="8" max="8" width="13.25" customWidth="1"/>
    <col min="9" max="9" width="12.875" customWidth="1"/>
    <col min="10" max="10" width="13" customWidth="1"/>
    <col min="11" max="11" width="15" customWidth="1"/>
    <col min="12" max="12" width="15.375" customWidth="1"/>
    <col min="13" max="13" width="14.375" customWidth="1"/>
    <col min="14" max="14" width="15.875" customWidth="1"/>
    <col min="15" max="15" width="14.75" customWidth="1"/>
  </cols>
  <sheetData>
    <row r="1" spans="2:16" ht="9.75" customHeight="1" thickBot="1" x14ac:dyDescent="0.3"/>
    <row r="2" spans="2:16" ht="30.75" customHeight="1" thickBot="1" x14ac:dyDescent="0.3">
      <c r="B2" s="182" t="s">
        <v>63</v>
      </c>
      <c r="C2" s="183"/>
      <c r="D2" s="183"/>
      <c r="E2" s="183"/>
      <c r="F2" s="184"/>
      <c r="G2" s="6"/>
      <c r="H2" s="6"/>
      <c r="I2" s="6"/>
      <c r="J2" s="6"/>
      <c r="K2" s="6"/>
      <c r="L2" s="6"/>
      <c r="M2" s="6"/>
      <c r="N2" s="6"/>
      <c r="O2" s="6"/>
    </row>
    <row r="3" spans="2:16" ht="15.75" thickBo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6" x14ac:dyDescent="0.25">
      <c r="B4" s="13"/>
      <c r="C4" s="14" t="s">
        <v>22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4" t="s">
        <v>32</v>
      </c>
      <c r="N4" s="14" t="s">
        <v>33</v>
      </c>
      <c r="O4" s="15" t="s">
        <v>34</v>
      </c>
    </row>
    <row r="5" spans="2:16" x14ac:dyDescent="0.25">
      <c r="B5" s="28" t="s">
        <v>35</v>
      </c>
      <c r="C5" s="71">
        <f>Инвестиции!$F$19*Инвестиции!$F$20*Инвестиции!$F$21*Инвестиции!$F$22</f>
        <v>36000</v>
      </c>
      <c r="D5" s="71">
        <f>Инвестиции!$M$20*Инвестиции!$M$21*Инвестиции!$M$22*Инвестиции!$M$23</f>
        <v>74880</v>
      </c>
      <c r="E5" s="71">
        <f>Инвестиции!$M$20*Инвестиции!$M$21*Инвестиции!$M$22*Инвестиции!$M$23</f>
        <v>74880</v>
      </c>
      <c r="F5" s="71">
        <f>Инвестиции!$M$20*Инвестиции!$M$21*Инвестиции!$M$22*Инвестиции!$M$23</f>
        <v>74880</v>
      </c>
      <c r="G5" s="71">
        <f>Инвестиции!$M$20*Инвестиции!$M$21*Инвестиции!$M$22*Инвестиции!$M$23</f>
        <v>74880</v>
      </c>
      <c r="H5" s="71">
        <f>Инвестиции!$M$20*Инвестиции!$M$21*Инвестиции!$M$22*Инвестиции!$M$23</f>
        <v>74880</v>
      </c>
      <c r="I5" s="71">
        <f>Инвестиции!$M$20*Инвестиции!$M$21*Инвестиции!$M$22*Инвестиции!$M$23</f>
        <v>74880</v>
      </c>
      <c r="J5" s="71">
        <f>Инвестиции!$M$20*Инвестиции!$M$21*Инвестиции!$M$22*Инвестиции!$M$23</f>
        <v>74880</v>
      </c>
      <c r="K5" s="71">
        <f>Инвестиции!$M$20*Инвестиции!$M$21*Инвестиции!$M$22*Инвестиции!$M$23</f>
        <v>74880</v>
      </c>
      <c r="L5" s="71">
        <f>Инвестиции!$M$20*Инвестиции!$M$21*Инвестиции!$M$22*Инвестиции!$M$23</f>
        <v>74880</v>
      </c>
      <c r="M5" s="71">
        <f>Инвестиции!$M$20*Инвестиции!$M$21*Инвестиции!$M$22*Инвестиции!$M$23</f>
        <v>74880</v>
      </c>
      <c r="N5" s="71">
        <f>Инвестиции!$M$20*Инвестиции!$M$21*Инвестиции!$M$22*Инвестиции!$M$23</f>
        <v>74880</v>
      </c>
      <c r="O5" s="72">
        <f>SUM(C5:N5)</f>
        <v>859680</v>
      </c>
    </row>
    <row r="6" spans="2:16" ht="28.5" x14ac:dyDescent="0.25">
      <c r="B6" s="78" t="s">
        <v>72</v>
      </c>
      <c r="C6" s="45">
        <v>0</v>
      </c>
      <c r="D6" s="45">
        <v>35000</v>
      </c>
      <c r="E6" s="45">
        <v>70000</v>
      </c>
      <c r="F6" s="45">
        <v>70000</v>
      </c>
      <c r="G6" s="45">
        <v>70000</v>
      </c>
      <c r="H6" s="45">
        <v>70000</v>
      </c>
      <c r="I6" s="45">
        <v>70000</v>
      </c>
      <c r="J6" s="45">
        <v>70000</v>
      </c>
      <c r="K6" s="45">
        <v>70000</v>
      </c>
      <c r="L6" s="45">
        <v>70000</v>
      </c>
      <c r="M6" s="45">
        <v>70000</v>
      </c>
      <c r="N6" s="45">
        <v>70000</v>
      </c>
      <c r="O6" s="47">
        <f>SUM(C6:N6)</f>
        <v>735000</v>
      </c>
    </row>
    <row r="7" spans="2:16" ht="9" customHeight="1" x14ac:dyDescent="0.25">
      <c r="B7" s="185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7"/>
    </row>
    <row r="8" spans="2:16" x14ac:dyDescent="0.25">
      <c r="B8" s="18" t="s">
        <v>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7"/>
    </row>
    <row r="9" spans="2:16" x14ac:dyDescent="0.25">
      <c r="B9" s="16" t="s">
        <v>8</v>
      </c>
      <c r="C9" s="8">
        <f>Инвестиции!$F$13*Инвестиции!$F$19</f>
        <v>14000</v>
      </c>
      <c r="D9" s="8">
        <f>Инвестиции!$M$14*Инвестиции!$M$20</f>
        <v>28000</v>
      </c>
      <c r="E9" s="8">
        <f>Инвестиции!$M$14*Инвестиции!$M$20</f>
        <v>28000</v>
      </c>
      <c r="F9" s="8">
        <f>Инвестиции!$M$14*Инвестиции!$M$20</f>
        <v>28000</v>
      </c>
      <c r="G9" s="8">
        <f>Инвестиции!$M$14*Инвестиции!$M$20</f>
        <v>28000</v>
      </c>
      <c r="H9" s="8">
        <f>Инвестиции!$M$14*Инвестиции!$M$20</f>
        <v>28000</v>
      </c>
      <c r="I9" s="8">
        <f>Инвестиции!$M$14*Инвестиции!$M$20</f>
        <v>28000</v>
      </c>
      <c r="J9" s="8">
        <f>Инвестиции!$M$14*Инвестиции!$M$20</f>
        <v>28000</v>
      </c>
      <c r="K9" s="8">
        <f>Инвестиции!$M$14*Инвестиции!$M$20</f>
        <v>28000</v>
      </c>
      <c r="L9" s="8">
        <f>Инвестиции!$M$14*Инвестиции!$M$20</f>
        <v>28000</v>
      </c>
      <c r="M9" s="8">
        <f>Инвестиции!$M$14*Инвестиции!$M$20</f>
        <v>28000</v>
      </c>
      <c r="N9" s="8">
        <f>Инвестиции!$M$14*Инвестиции!$M$20</f>
        <v>28000</v>
      </c>
      <c r="O9" s="19">
        <f>SUM(C9:N9)</f>
        <v>322000</v>
      </c>
    </row>
    <row r="10" spans="2:16" ht="15.75" x14ac:dyDescent="0.25">
      <c r="B10" s="20" t="s">
        <v>9</v>
      </c>
      <c r="C10" s="8">
        <f>Инвестиции!F15</f>
        <v>0</v>
      </c>
      <c r="D10" s="8">
        <f>Инвестиции!$M$15*Инвестиции!$M$20</f>
        <v>0</v>
      </c>
      <c r="E10" s="8">
        <f>Инвестиции!$M$15*Инвестиции!$M$20</f>
        <v>0</v>
      </c>
      <c r="F10" s="8">
        <f>Инвестиции!$M$15*Инвестиции!$M$20</f>
        <v>0</v>
      </c>
      <c r="G10" s="8">
        <f>Инвестиции!$M$15*Инвестиции!$M$20</f>
        <v>0</v>
      </c>
      <c r="H10" s="8">
        <f>Инвестиции!$M$15*Инвестиции!$M$20</f>
        <v>0</v>
      </c>
      <c r="I10" s="8">
        <f>Инвестиции!$M$15*Инвестиции!$M$20</f>
        <v>0</v>
      </c>
      <c r="J10" s="8">
        <f>Инвестиции!$M$15*Инвестиции!$M$20</f>
        <v>0</v>
      </c>
      <c r="K10" s="8">
        <f>Инвестиции!$M$15*Инвестиции!$M$20</f>
        <v>0</v>
      </c>
      <c r="L10" s="8">
        <f>Инвестиции!$M$15*Инвестиции!$M$20</f>
        <v>0</v>
      </c>
      <c r="M10" s="8">
        <f>Инвестиции!$M$15*Инвестиции!$M$20</f>
        <v>0</v>
      </c>
      <c r="N10" s="8">
        <f>Инвестиции!$M$15*Инвестиции!$M$20</f>
        <v>0</v>
      </c>
      <c r="O10" s="19">
        <f>SUM(C10:N10)</f>
        <v>0</v>
      </c>
    </row>
    <row r="11" spans="2:16" ht="15.75" x14ac:dyDescent="0.25">
      <c r="B11" s="32" t="s">
        <v>71</v>
      </c>
      <c r="C11" s="10">
        <v>1000</v>
      </c>
      <c r="D11" s="10">
        <v>1000</v>
      </c>
      <c r="E11" s="10">
        <v>1000</v>
      </c>
      <c r="F11" s="10">
        <v>1000</v>
      </c>
      <c r="G11" s="10">
        <v>1000</v>
      </c>
      <c r="H11" s="10">
        <v>1000</v>
      </c>
      <c r="I11" s="10">
        <v>1000</v>
      </c>
      <c r="J11" s="10">
        <v>1000</v>
      </c>
      <c r="K11" s="10">
        <v>1000</v>
      </c>
      <c r="L11" s="10">
        <v>1000</v>
      </c>
      <c r="M11" s="10">
        <v>1000</v>
      </c>
      <c r="N11" s="10">
        <v>1000</v>
      </c>
      <c r="O11" s="21">
        <f>SUM(C11:N11)</f>
        <v>12000</v>
      </c>
      <c r="P11" s="33"/>
    </row>
    <row r="12" spans="2:16" ht="10.5" customHeight="1" x14ac:dyDescent="0.25">
      <c r="B12" s="18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90"/>
    </row>
    <row r="13" spans="2:16" ht="33" customHeight="1" x14ac:dyDescent="0.25">
      <c r="B13" s="79" t="s">
        <v>73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80"/>
    </row>
    <row r="14" spans="2:16" ht="19.5" customHeight="1" x14ac:dyDescent="0.25">
      <c r="B14" s="78" t="s">
        <v>53</v>
      </c>
      <c r="C14" s="77">
        <v>0</v>
      </c>
      <c r="D14" s="77">
        <v>9000</v>
      </c>
      <c r="E14" s="77">
        <v>18000</v>
      </c>
      <c r="F14" s="77">
        <v>18000</v>
      </c>
      <c r="G14" s="77">
        <v>18000</v>
      </c>
      <c r="H14" s="77">
        <v>18000</v>
      </c>
      <c r="I14" s="77">
        <v>18000</v>
      </c>
      <c r="J14" s="77">
        <v>18000</v>
      </c>
      <c r="K14" s="77">
        <v>18000</v>
      </c>
      <c r="L14" s="77">
        <v>18000</v>
      </c>
      <c r="M14" s="77">
        <v>18000</v>
      </c>
      <c r="N14" s="77">
        <v>18000</v>
      </c>
      <c r="O14" s="81">
        <f>SUM(C14:N14)</f>
        <v>189000</v>
      </c>
    </row>
    <row r="15" spans="2:16" ht="17.25" customHeight="1" x14ac:dyDescent="0.25">
      <c r="B15" s="78" t="s">
        <v>74</v>
      </c>
      <c r="C15" s="77">
        <v>0</v>
      </c>
      <c r="D15" s="77">
        <v>6000</v>
      </c>
      <c r="E15" s="77">
        <v>12000</v>
      </c>
      <c r="F15" s="77">
        <v>12000</v>
      </c>
      <c r="G15" s="77">
        <v>12000</v>
      </c>
      <c r="H15" s="77">
        <v>12000</v>
      </c>
      <c r="I15" s="77">
        <v>12000</v>
      </c>
      <c r="J15" s="77">
        <v>12000</v>
      </c>
      <c r="K15" s="77">
        <v>12000</v>
      </c>
      <c r="L15" s="77">
        <v>12000</v>
      </c>
      <c r="M15" s="77">
        <v>12000</v>
      </c>
      <c r="N15" s="77">
        <v>12000</v>
      </c>
      <c r="O15" s="81">
        <f>SUM(C15:N15)</f>
        <v>126000</v>
      </c>
    </row>
    <row r="16" spans="2:16" ht="12" customHeight="1" x14ac:dyDescent="0.25">
      <c r="B16" s="194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6"/>
    </row>
    <row r="17" spans="2:15" x14ac:dyDescent="0.25">
      <c r="B17" s="73" t="s">
        <v>12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</row>
    <row r="18" spans="2:15" x14ac:dyDescent="0.25">
      <c r="B18" s="23" t="s">
        <v>37</v>
      </c>
      <c r="C18" s="9">
        <f>Инвестиции!F14</f>
        <v>8000</v>
      </c>
      <c r="D18" s="9">
        <f>Инвестиции!$M$10</f>
        <v>0</v>
      </c>
      <c r="E18" s="9">
        <f>Инвестиции!$M$10</f>
        <v>0</v>
      </c>
      <c r="F18" s="9">
        <f>Инвестиции!$M$10</f>
        <v>0</v>
      </c>
      <c r="G18" s="9">
        <f>Инвестиции!$M$10</f>
        <v>0</v>
      </c>
      <c r="H18" s="9">
        <v>8000</v>
      </c>
      <c r="I18" s="9">
        <f>Инвестиции!$M$10</f>
        <v>0</v>
      </c>
      <c r="J18" s="9">
        <f>Инвестиции!$M$10</f>
        <v>0</v>
      </c>
      <c r="K18" s="9">
        <f>Инвестиции!$M$10</f>
        <v>0</v>
      </c>
      <c r="L18" s="9">
        <f>Инвестиции!$M$10</f>
        <v>0</v>
      </c>
      <c r="M18" s="9">
        <f>Инвестиции!$M$10</f>
        <v>0</v>
      </c>
      <c r="N18" s="9">
        <f>Инвестиции!$M$10</f>
        <v>0</v>
      </c>
      <c r="O18" s="19">
        <f>SUM(C18:N18)</f>
        <v>16000</v>
      </c>
    </row>
    <row r="19" spans="2:15" x14ac:dyDescent="0.25">
      <c r="B19" s="23" t="s">
        <v>10</v>
      </c>
      <c r="C19" s="9">
        <f>Инвестиции!F8</f>
        <v>10000</v>
      </c>
      <c r="D19" s="9">
        <f>Инвестиции!$M$7</f>
        <v>3000</v>
      </c>
      <c r="E19" s="9">
        <f>Инвестиции!$M$7</f>
        <v>3000</v>
      </c>
      <c r="F19" s="9">
        <f>Инвестиции!$M$7</f>
        <v>3000</v>
      </c>
      <c r="G19" s="9">
        <f>Инвестиции!$M$7</f>
        <v>3000</v>
      </c>
      <c r="H19" s="9">
        <f>Инвестиции!$M$7</f>
        <v>3000</v>
      </c>
      <c r="I19" s="9">
        <f>Инвестиции!$M$7</f>
        <v>3000</v>
      </c>
      <c r="J19" s="9">
        <f>Инвестиции!$M$7</f>
        <v>3000</v>
      </c>
      <c r="K19" s="9">
        <f>Инвестиции!$M$7</f>
        <v>3000</v>
      </c>
      <c r="L19" s="9">
        <f>Инвестиции!$M$7</f>
        <v>3000</v>
      </c>
      <c r="M19" s="9">
        <f>Инвестиции!$M$7</f>
        <v>3000</v>
      </c>
      <c r="N19" s="9">
        <f>Инвестиции!$M$7</f>
        <v>3000</v>
      </c>
      <c r="O19" s="19">
        <f>SUM(C19:N19)</f>
        <v>43000</v>
      </c>
    </row>
    <row r="20" spans="2:15" ht="9.75" customHeight="1" x14ac:dyDescent="0.25"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3"/>
    </row>
    <row r="21" spans="2:15" x14ac:dyDescent="0.25">
      <c r="B21" s="22" t="s">
        <v>38</v>
      </c>
      <c r="C21" s="9" t="s">
        <v>48</v>
      </c>
      <c r="D21" s="9" t="s">
        <v>48</v>
      </c>
      <c r="E21" s="9">
        <f>SUMIF(Инвестиции!$S$7:$S$9,Инвестиции!$L$2,Инвестиции!$U$7:$U$9)</f>
        <v>5000</v>
      </c>
      <c r="F21" s="9">
        <f>SUMIF(Инвестиции!$S$7:$S$9,Инвестиции!$L$2,Инвестиции!$U$7:$U$9)</f>
        <v>5000</v>
      </c>
      <c r="G21" s="9">
        <f>SUMIF(Инвестиции!$S$7:$S$9,Инвестиции!$L$2,Инвестиции!$U$7:$U$9)</f>
        <v>5000</v>
      </c>
      <c r="H21" s="9">
        <f>SUMIF(Инвестиции!$S$7:$S$9,Инвестиции!$L$2,Инвестиции!$U$7:$U$9)</f>
        <v>5000</v>
      </c>
      <c r="I21" s="9">
        <f>SUMIF(Инвестиции!$S$7:$S$9,Инвестиции!$L$2,Инвестиции!$U$7:$U$9)</f>
        <v>5000</v>
      </c>
      <c r="J21" s="9">
        <f>SUMIF(Инвестиции!$S$7:$S$9,Инвестиции!$L$2,Инвестиции!$U$7:$U$9)</f>
        <v>5000</v>
      </c>
      <c r="K21" s="9">
        <f>SUMIF(Инвестиции!$S$7:$S$9,Инвестиции!$L$2,Инвестиции!$U$7:$U$9)</f>
        <v>5000</v>
      </c>
      <c r="L21" s="9">
        <f>SUMIF(Инвестиции!$S$7:$S$9,Инвестиции!$L$2,Инвестиции!$U$7:$U$9)</f>
        <v>5000</v>
      </c>
      <c r="M21" s="9">
        <f>SUMIF(Инвестиции!$S$7:$S$9,Инвестиции!$L$2,Инвестиции!$U$7:$U$9)</f>
        <v>5000</v>
      </c>
      <c r="N21" s="9">
        <f>SUMIF(Инвестиции!$S$7:$S$9,Инвестиции!$L$2,Инвестиции!$U$7:$U$9)</f>
        <v>5000</v>
      </c>
      <c r="O21" s="19">
        <f>SUM(C21:N21)</f>
        <v>50000</v>
      </c>
    </row>
    <row r="22" spans="2:15" x14ac:dyDescent="0.25">
      <c r="B22" s="23" t="s">
        <v>39</v>
      </c>
      <c r="C22" s="9">
        <f>(C5+C6)*0.06</f>
        <v>2160</v>
      </c>
      <c r="D22" s="9">
        <f>(D5+D6)*0.06</f>
        <v>6592.8</v>
      </c>
      <c r="E22" s="9">
        <f t="shared" ref="E22:N22" si="0">(E5+E6)*0.06</f>
        <v>8692.7999999999993</v>
      </c>
      <c r="F22" s="9">
        <f t="shared" si="0"/>
        <v>8692.7999999999993</v>
      </c>
      <c r="G22" s="9">
        <f t="shared" si="0"/>
        <v>8692.7999999999993</v>
      </c>
      <c r="H22" s="9">
        <f t="shared" si="0"/>
        <v>8692.7999999999993</v>
      </c>
      <c r="I22" s="9">
        <f t="shared" si="0"/>
        <v>8692.7999999999993</v>
      </c>
      <c r="J22" s="9">
        <f t="shared" si="0"/>
        <v>8692.7999999999993</v>
      </c>
      <c r="K22" s="9">
        <f t="shared" si="0"/>
        <v>8692.7999999999993</v>
      </c>
      <c r="L22" s="9">
        <f t="shared" si="0"/>
        <v>8692.7999999999993</v>
      </c>
      <c r="M22" s="9">
        <f t="shared" si="0"/>
        <v>8692.7999999999993</v>
      </c>
      <c r="N22" s="9">
        <f t="shared" si="0"/>
        <v>8692.7999999999993</v>
      </c>
      <c r="O22" s="19">
        <f>SUM(C22:N22)</f>
        <v>95680.800000000017</v>
      </c>
    </row>
    <row r="23" spans="2:15" ht="10.5" customHeight="1" x14ac:dyDescent="0.25">
      <c r="B23" s="3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21.75" customHeight="1" x14ac:dyDescent="0.25">
      <c r="B24" s="46" t="s">
        <v>40</v>
      </c>
      <c r="C24" s="45">
        <f>C5-C9-C10-C18-C19-C22-C11+C6-C14-C15</f>
        <v>840</v>
      </c>
      <c r="D24" s="45">
        <f>D5-D9-D10-D18-D19-D22-D11+D6-D14-D15</f>
        <v>56287.199999999997</v>
      </c>
      <c r="E24" s="45">
        <f>E5-E9-E10-E18-E19-E22-E11+E6-E14-E15</f>
        <v>74187.199999999997</v>
      </c>
      <c r="F24" s="45">
        <f>F5-F9-F10-F18-F19-F22-F11+F6-F14-F15</f>
        <v>74187.199999999997</v>
      </c>
      <c r="G24" s="45">
        <f t="shared" ref="G24:N24" si="1">G5-G9-G10-G18-G19-G22-G11+G6-G14-G15</f>
        <v>74187.199999999997</v>
      </c>
      <c r="H24" s="45">
        <f t="shared" si="1"/>
        <v>66187.199999999997</v>
      </c>
      <c r="I24" s="45">
        <f t="shared" si="1"/>
        <v>74187.199999999997</v>
      </c>
      <c r="J24" s="45">
        <f t="shared" si="1"/>
        <v>74187.199999999997</v>
      </c>
      <c r="K24" s="45">
        <f t="shared" si="1"/>
        <v>74187.199999999997</v>
      </c>
      <c r="L24" s="45">
        <f t="shared" si="1"/>
        <v>74187.199999999997</v>
      </c>
      <c r="M24" s="45">
        <f t="shared" si="1"/>
        <v>74187.199999999997</v>
      </c>
      <c r="N24" s="45">
        <f t="shared" si="1"/>
        <v>74187.199999999997</v>
      </c>
      <c r="O24" s="47">
        <f>SUM(C24:N24)</f>
        <v>790999.19999999984</v>
      </c>
    </row>
    <row r="25" spans="2:15" ht="11.25" customHeight="1" x14ac:dyDescent="0.25">
      <c r="B25" s="4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7"/>
    </row>
    <row r="26" spans="2:15" ht="29.25" thickBot="1" x14ac:dyDescent="0.3">
      <c r="B26" s="24" t="s">
        <v>49</v>
      </c>
      <c r="C26" s="25">
        <f>C24</f>
        <v>840</v>
      </c>
      <c r="D26" s="25">
        <f t="shared" ref="D26:N26" si="2">D24+C26</f>
        <v>57127.199999999997</v>
      </c>
      <c r="E26" s="25">
        <f t="shared" si="2"/>
        <v>131314.4</v>
      </c>
      <c r="F26" s="25">
        <f t="shared" si="2"/>
        <v>205501.59999999998</v>
      </c>
      <c r="G26" s="25">
        <f t="shared" si="2"/>
        <v>279688.8</v>
      </c>
      <c r="H26" s="25">
        <f t="shared" si="2"/>
        <v>345876</v>
      </c>
      <c r="I26" s="25">
        <f t="shared" si="2"/>
        <v>420063.2</v>
      </c>
      <c r="J26" s="25">
        <f t="shared" si="2"/>
        <v>494250.4</v>
      </c>
      <c r="K26" s="25">
        <f t="shared" si="2"/>
        <v>568437.6</v>
      </c>
      <c r="L26" s="25">
        <f t="shared" si="2"/>
        <v>642624.79999999993</v>
      </c>
      <c r="M26" s="25">
        <f t="shared" si="2"/>
        <v>716811.99999999988</v>
      </c>
      <c r="N26" s="25">
        <f t="shared" si="2"/>
        <v>790999.19999999984</v>
      </c>
      <c r="O26" s="26"/>
    </row>
  </sheetData>
  <mergeCells count="5">
    <mergeCell ref="B2:F2"/>
    <mergeCell ref="B7:O7"/>
    <mergeCell ref="B12:O12"/>
    <mergeCell ref="B20:O20"/>
    <mergeCell ref="B16:O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workbookViewId="0">
      <selection activeCell="E9" sqref="E9"/>
    </sheetView>
  </sheetViews>
  <sheetFormatPr defaultRowHeight="15" x14ac:dyDescent="0.25"/>
  <cols>
    <col min="2" max="2" width="43.625" customWidth="1"/>
    <col min="3" max="3" width="17.625" customWidth="1"/>
  </cols>
  <sheetData>
    <row r="1" spans="2:3" ht="15.75" thickBot="1" x14ac:dyDescent="0.3"/>
    <row r="2" spans="2:3" ht="21" thickBot="1" x14ac:dyDescent="0.3">
      <c r="B2" s="197" t="s">
        <v>41</v>
      </c>
      <c r="C2" s="198"/>
    </row>
    <row r="3" spans="2:3" x14ac:dyDescent="0.25">
      <c r="B3" s="16"/>
      <c r="C3" s="19"/>
    </row>
    <row r="4" spans="2:3" x14ac:dyDescent="0.25">
      <c r="B4" s="23" t="s">
        <v>69</v>
      </c>
      <c r="C4" s="19">
        <f>Инвестиции!F9</f>
        <v>260000</v>
      </c>
    </row>
    <row r="5" spans="2:3" x14ac:dyDescent="0.25">
      <c r="B5" s="27"/>
      <c r="C5" s="19"/>
    </row>
    <row r="6" spans="2:3" x14ac:dyDescent="0.25">
      <c r="B6" s="23" t="s">
        <v>42</v>
      </c>
      <c r="C6" s="19">
        <f>'Годовой план'!O5</f>
        <v>859680</v>
      </c>
    </row>
    <row r="7" spans="2:3" x14ac:dyDescent="0.25">
      <c r="B7" s="28"/>
      <c r="C7" s="29"/>
    </row>
    <row r="8" spans="2:3" x14ac:dyDescent="0.25">
      <c r="B8" s="16" t="s">
        <v>43</v>
      </c>
      <c r="C8" s="19">
        <f>'Годовой план'!O24</f>
        <v>790999.19999999984</v>
      </c>
    </row>
    <row r="9" spans="2:3" ht="15.75" thickBot="1" x14ac:dyDescent="0.3">
      <c r="B9" s="68"/>
      <c r="C9" s="30"/>
    </row>
    <row r="10" spans="2:3" ht="24.75" customHeight="1" thickBot="1" x14ac:dyDescent="0.3">
      <c r="B10" s="69" t="s">
        <v>44</v>
      </c>
      <c r="C10" s="70">
        <f>C4/C8*12</f>
        <v>3.9443781991182805</v>
      </c>
    </row>
  </sheetData>
  <sheetProtection password="CDBC" sheet="1" objects="1" scenarios="1"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Инвестиции</vt:lpstr>
      <vt:lpstr>Годовой план</vt:lpstr>
      <vt:lpstr>Окупаемость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Anton</cp:lastModifiedBy>
  <dcterms:created xsi:type="dcterms:W3CDTF">2016-02-16T11:52:55Z</dcterms:created>
  <dcterms:modified xsi:type="dcterms:W3CDTF">2016-10-04T13:06:48Z</dcterms:modified>
</cp:coreProperties>
</file>