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6260" windowHeight="5835" activeTab="2"/>
  </bookViews>
  <sheets>
    <sheet name="Пакет 1.0" sheetId="1" r:id="rId1"/>
    <sheet name="Пакет 2.0" sheetId="7" r:id="rId2"/>
    <sheet name="Пакет 3.0." sheetId="8" r:id="rId3"/>
    <sheet name="Рободень расчет" sheetId="5" r:id="rId4"/>
  </sheets>
  <calcPr calcId="125725" concurrentCalc="0"/>
</workbook>
</file>

<file path=xl/calcChain.xml><?xml version="1.0" encoding="utf-8"?>
<calcChain xmlns="http://schemas.openxmlformats.org/spreadsheetml/2006/main">
  <c r="L16" i="8"/>
  <c r="X16"/>
  <c r="M16"/>
  <c r="Y16"/>
  <c r="E16" i="7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6"/>
  <c r="C16"/>
  <c r="P16" i="1"/>
  <c r="D16"/>
  <c r="L16"/>
  <c r="X16"/>
  <c r="E16"/>
  <c r="F16"/>
  <c r="G16"/>
  <c r="H16"/>
  <c r="I16"/>
  <c r="J16"/>
  <c r="K16"/>
  <c r="M16"/>
  <c r="N16"/>
  <c r="O16"/>
  <c r="Q16"/>
  <c r="R16"/>
  <c r="S16"/>
  <c r="T16"/>
  <c r="U16"/>
  <c r="V16"/>
  <c r="W16"/>
  <c r="Y16"/>
  <c r="Z16"/>
  <c r="C16"/>
  <c r="C11"/>
  <c r="Y36" i="8"/>
  <c r="W36"/>
  <c r="M36"/>
  <c r="K36"/>
  <c r="Y34"/>
  <c r="U34"/>
  <c r="T34"/>
  <c r="S34"/>
  <c r="R34"/>
  <c r="Q34"/>
  <c r="P34"/>
  <c r="O34"/>
  <c r="I34"/>
  <c r="H34"/>
  <c r="G34"/>
  <c r="F34"/>
  <c r="E34"/>
  <c r="D34"/>
  <c r="Y33"/>
  <c r="Z33"/>
  <c r="O33"/>
  <c r="P33"/>
  <c r="Q33"/>
  <c r="R33"/>
  <c r="S33"/>
  <c r="T33"/>
  <c r="U33"/>
  <c r="V33"/>
  <c r="N33"/>
  <c r="L33"/>
  <c r="C33"/>
  <c r="D33"/>
  <c r="E33"/>
  <c r="F33"/>
  <c r="G33"/>
  <c r="H33"/>
  <c r="I33"/>
  <c r="J33"/>
  <c r="Z30"/>
  <c r="Y30"/>
  <c r="V30"/>
  <c r="U30"/>
  <c r="T30"/>
  <c r="S30"/>
  <c r="R30"/>
  <c r="Q30"/>
  <c r="P30"/>
  <c r="O30"/>
  <c r="N30"/>
  <c r="M30"/>
  <c r="J30"/>
  <c r="I30"/>
  <c r="H30"/>
  <c r="G30"/>
  <c r="F30"/>
  <c r="E30"/>
  <c r="Z29"/>
  <c r="Y29"/>
  <c r="V29"/>
  <c r="U29"/>
  <c r="T29"/>
  <c r="S29"/>
  <c r="R29"/>
  <c r="Q29"/>
  <c r="P29"/>
  <c r="O29"/>
  <c r="N29"/>
  <c r="M29"/>
  <c r="J29"/>
  <c r="I29"/>
  <c r="H29"/>
  <c r="G29"/>
  <c r="F29"/>
  <c r="E29"/>
  <c r="D29"/>
  <c r="C29"/>
  <c r="Z27"/>
  <c r="Y27"/>
  <c r="V27"/>
  <c r="U27"/>
  <c r="T27"/>
  <c r="S27"/>
  <c r="R27"/>
  <c r="Q27"/>
  <c r="P27"/>
  <c r="O27"/>
  <c r="N27"/>
  <c r="M27"/>
  <c r="J27"/>
  <c r="I27"/>
  <c r="H27"/>
  <c r="G27"/>
  <c r="F27"/>
  <c r="E27"/>
  <c r="D27"/>
  <c r="C27"/>
  <c r="Z25"/>
  <c r="V25"/>
  <c r="U25"/>
  <c r="T25"/>
  <c r="S25"/>
  <c r="R25"/>
  <c r="Q25"/>
  <c r="P25"/>
  <c r="O25"/>
  <c r="N25"/>
  <c r="M25"/>
  <c r="J25"/>
  <c r="I25"/>
  <c r="H25"/>
  <c r="G25"/>
  <c r="F25"/>
  <c r="E25"/>
  <c r="D25"/>
  <c r="C25"/>
  <c r="Z20"/>
  <c r="Y20"/>
  <c r="V20"/>
  <c r="U20"/>
  <c r="T20"/>
  <c r="S20"/>
  <c r="R20"/>
  <c r="Q20"/>
  <c r="P20"/>
  <c r="O20"/>
  <c r="N20"/>
  <c r="J20"/>
  <c r="I20"/>
  <c r="H20"/>
  <c r="G20"/>
  <c r="F20"/>
  <c r="E20"/>
  <c r="D20"/>
  <c r="C20"/>
  <c r="Y23"/>
  <c r="V19"/>
  <c r="V17"/>
  <c r="T19"/>
  <c r="T17"/>
  <c r="R19"/>
  <c r="R17"/>
  <c r="P19"/>
  <c r="P17"/>
  <c r="N19"/>
  <c r="N17"/>
  <c r="I19"/>
  <c r="I17"/>
  <c r="G19"/>
  <c r="G17"/>
  <c r="E19"/>
  <c r="E17"/>
  <c r="C19"/>
  <c r="C17"/>
  <c r="Z19"/>
  <c r="Z17"/>
  <c r="Y17"/>
  <c r="W17"/>
  <c r="L17"/>
  <c r="K17"/>
  <c r="Z11"/>
  <c r="Y11"/>
  <c r="X11"/>
  <c r="W11"/>
  <c r="V11"/>
  <c r="U11"/>
  <c r="U31"/>
  <c r="T11"/>
  <c r="S11"/>
  <c r="S31"/>
  <c r="R11"/>
  <c r="Q11"/>
  <c r="Q31"/>
  <c r="P11"/>
  <c r="O11"/>
  <c r="O31"/>
  <c r="N11"/>
  <c r="M11"/>
  <c r="L11"/>
  <c r="K11"/>
  <c r="B3"/>
  <c r="B44"/>
  <c r="N31" i="7"/>
  <c r="C17"/>
  <c r="V23"/>
  <c r="B19"/>
  <c r="X36"/>
  <c r="X39"/>
  <c r="L36"/>
  <c r="Y34"/>
  <c r="U34"/>
  <c r="T34"/>
  <c r="S34"/>
  <c r="R34"/>
  <c r="Q34"/>
  <c r="P34"/>
  <c r="O34"/>
  <c r="I34"/>
  <c r="H34"/>
  <c r="G34"/>
  <c r="F34"/>
  <c r="E34"/>
  <c r="D34"/>
  <c r="Z33"/>
  <c r="Y33"/>
  <c r="N33"/>
  <c r="O33"/>
  <c r="P33"/>
  <c r="Q33"/>
  <c r="R33"/>
  <c r="S33"/>
  <c r="T33"/>
  <c r="U33"/>
  <c r="V33"/>
  <c r="L33"/>
  <c r="D33"/>
  <c r="E33"/>
  <c r="F33"/>
  <c r="G33"/>
  <c r="H33"/>
  <c r="I33"/>
  <c r="J33"/>
  <c r="C33"/>
  <c r="Z30"/>
  <c r="Y30"/>
  <c r="V30"/>
  <c r="U30"/>
  <c r="T30"/>
  <c r="S30"/>
  <c r="R30"/>
  <c r="Q30"/>
  <c r="P30"/>
  <c r="O30"/>
  <c r="N30"/>
  <c r="M30"/>
  <c r="J30"/>
  <c r="I30"/>
  <c r="H30"/>
  <c r="G30"/>
  <c r="F30"/>
  <c r="E30"/>
  <c r="Z29"/>
  <c r="Y29"/>
  <c r="V29"/>
  <c r="U29"/>
  <c r="T29"/>
  <c r="S29"/>
  <c r="R29"/>
  <c r="Q29"/>
  <c r="P29"/>
  <c r="O29"/>
  <c r="N29"/>
  <c r="M29"/>
  <c r="J29"/>
  <c r="I29"/>
  <c r="H29"/>
  <c r="G29"/>
  <c r="F29"/>
  <c r="E29"/>
  <c r="D29"/>
  <c r="C29"/>
  <c r="Z27"/>
  <c r="Y27"/>
  <c r="V27"/>
  <c r="U27"/>
  <c r="T27"/>
  <c r="S27"/>
  <c r="R27"/>
  <c r="Q27"/>
  <c r="P27"/>
  <c r="O27"/>
  <c r="N27"/>
  <c r="M27"/>
  <c r="J27"/>
  <c r="I27"/>
  <c r="H27"/>
  <c r="G27"/>
  <c r="F27"/>
  <c r="E27"/>
  <c r="D27"/>
  <c r="C27"/>
  <c r="Z25"/>
  <c r="V25"/>
  <c r="U25"/>
  <c r="T25"/>
  <c r="S25"/>
  <c r="R25"/>
  <c r="Q25"/>
  <c r="P25"/>
  <c r="O25"/>
  <c r="N25"/>
  <c r="M25"/>
  <c r="J25"/>
  <c r="I25"/>
  <c r="H25"/>
  <c r="G25"/>
  <c r="F25"/>
  <c r="E25"/>
  <c r="D25"/>
  <c r="C25"/>
  <c r="Z23"/>
  <c r="U23"/>
  <c r="T23"/>
  <c r="S23"/>
  <c r="R23"/>
  <c r="Q23"/>
  <c r="P23"/>
  <c r="O23"/>
  <c r="N23"/>
  <c r="J23"/>
  <c r="I23"/>
  <c r="H23"/>
  <c r="G23"/>
  <c r="F23"/>
  <c r="E23"/>
  <c r="D23"/>
  <c r="C23"/>
  <c r="Z22"/>
  <c r="V22"/>
  <c r="U22"/>
  <c r="T22"/>
  <c r="S22"/>
  <c r="R22"/>
  <c r="Q22"/>
  <c r="P22"/>
  <c r="O22"/>
  <c r="N22"/>
  <c r="J22"/>
  <c r="I22"/>
  <c r="H22"/>
  <c r="G22"/>
  <c r="F22"/>
  <c r="E22"/>
  <c r="D22"/>
  <c r="C22"/>
  <c r="Z20"/>
  <c r="Y20"/>
  <c r="V20"/>
  <c r="U20"/>
  <c r="T20"/>
  <c r="S20"/>
  <c r="R20"/>
  <c r="Q20"/>
  <c r="P20"/>
  <c r="O20"/>
  <c r="N20"/>
  <c r="J20"/>
  <c r="I20"/>
  <c r="H20"/>
  <c r="G20"/>
  <c r="F20"/>
  <c r="E20"/>
  <c r="D20"/>
  <c r="C20"/>
  <c r="Y23"/>
  <c r="V19"/>
  <c r="V17"/>
  <c r="T19"/>
  <c r="T17"/>
  <c r="R19"/>
  <c r="R17"/>
  <c r="P19"/>
  <c r="P17"/>
  <c r="N19"/>
  <c r="N17"/>
  <c r="I19"/>
  <c r="I17"/>
  <c r="G19"/>
  <c r="G17"/>
  <c r="E19"/>
  <c r="E17"/>
  <c r="C19"/>
  <c r="Z19"/>
  <c r="Z17"/>
  <c r="Y17"/>
  <c r="W17"/>
  <c r="L17"/>
  <c r="L39"/>
  <c r="K17"/>
  <c r="Z11"/>
  <c r="Z36"/>
  <c r="Y11"/>
  <c r="X11"/>
  <c r="W11"/>
  <c r="V11"/>
  <c r="V31"/>
  <c r="U11"/>
  <c r="T11"/>
  <c r="T31"/>
  <c r="S11"/>
  <c r="R11"/>
  <c r="R31"/>
  <c r="Q11"/>
  <c r="P11"/>
  <c r="P31"/>
  <c r="O11"/>
  <c r="N11"/>
  <c r="N36"/>
  <c r="M11"/>
  <c r="L11"/>
  <c r="K11"/>
  <c r="J11"/>
  <c r="J31"/>
  <c r="I11"/>
  <c r="H11"/>
  <c r="H31"/>
  <c r="G11"/>
  <c r="F11"/>
  <c r="F31"/>
  <c r="E11"/>
  <c r="D11"/>
  <c r="D31"/>
  <c r="C11"/>
  <c r="B3"/>
  <c r="B44"/>
  <c r="Z31" i="1"/>
  <c r="Y23"/>
  <c r="Y22"/>
  <c r="C7" i="5"/>
  <c r="C3"/>
  <c r="M23" i="1"/>
  <c r="M22"/>
  <c r="B19"/>
  <c r="F5" i="5"/>
  <c r="F7"/>
  <c r="B44" i="1"/>
  <c r="D11"/>
  <c r="D31"/>
  <c r="E11"/>
  <c r="E31"/>
  <c r="F11"/>
  <c r="F31"/>
  <c r="G11"/>
  <c r="G31"/>
  <c r="H11"/>
  <c r="H31"/>
  <c r="I11"/>
  <c r="I31"/>
  <c r="J11"/>
  <c r="J31"/>
  <c r="K11"/>
  <c r="L11"/>
  <c r="M11"/>
  <c r="N11"/>
  <c r="O11"/>
  <c r="O31"/>
  <c r="P11"/>
  <c r="P31"/>
  <c r="Q11"/>
  <c r="Q31"/>
  <c r="R11"/>
  <c r="R31"/>
  <c r="S11"/>
  <c r="S31"/>
  <c r="T11"/>
  <c r="T31"/>
  <c r="U11"/>
  <c r="U31"/>
  <c r="V11"/>
  <c r="V31"/>
  <c r="W11"/>
  <c r="X11"/>
  <c r="Y11"/>
  <c r="Z11"/>
  <c r="C31"/>
  <c r="Y17"/>
  <c r="B3"/>
  <c r="Y34"/>
  <c r="U34"/>
  <c r="T34"/>
  <c r="S34"/>
  <c r="R34"/>
  <c r="Q34"/>
  <c r="P34"/>
  <c r="O34"/>
  <c r="I34"/>
  <c r="H34"/>
  <c r="G34"/>
  <c r="F34"/>
  <c r="E34"/>
  <c r="D34"/>
  <c r="C33"/>
  <c r="D33"/>
  <c r="E33"/>
  <c r="F33"/>
  <c r="G33"/>
  <c r="H33"/>
  <c r="I33"/>
  <c r="J33"/>
  <c r="L33"/>
  <c r="N33"/>
  <c r="O33"/>
  <c r="P33"/>
  <c r="Q33"/>
  <c r="R33"/>
  <c r="S33"/>
  <c r="T33"/>
  <c r="U33"/>
  <c r="V33"/>
  <c r="Y33"/>
  <c r="Z33"/>
  <c r="Z30"/>
  <c r="Y30"/>
  <c r="V30"/>
  <c r="U30"/>
  <c r="T30"/>
  <c r="S30"/>
  <c r="R30"/>
  <c r="Q30"/>
  <c r="P30"/>
  <c r="O30"/>
  <c r="N30"/>
  <c r="M30"/>
  <c r="J30"/>
  <c r="I30"/>
  <c r="H30"/>
  <c r="G30"/>
  <c r="F30"/>
  <c r="E30"/>
  <c r="Z29"/>
  <c r="Y29"/>
  <c r="V29"/>
  <c r="U29"/>
  <c r="T29"/>
  <c r="S29"/>
  <c r="R29"/>
  <c r="Q29"/>
  <c r="P29"/>
  <c r="O29"/>
  <c r="N29"/>
  <c r="M29"/>
  <c r="J29"/>
  <c r="I29"/>
  <c r="H29"/>
  <c r="G29"/>
  <c r="F29"/>
  <c r="E29"/>
  <c r="D29"/>
  <c r="C29"/>
  <c r="Z27"/>
  <c r="Y27"/>
  <c r="V27"/>
  <c r="U27"/>
  <c r="T27"/>
  <c r="S27"/>
  <c r="R27"/>
  <c r="Q27"/>
  <c r="P27"/>
  <c r="O27"/>
  <c r="N27"/>
  <c r="M27"/>
  <c r="J27"/>
  <c r="I27"/>
  <c r="H27"/>
  <c r="G27"/>
  <c r="F27"/>
  <c r="E27"/>
  <c r="D27"/>
  <c r="C27"/>
  <c r="Z25"/>
  <c r="V25"/>
  <c r="U25"/>
  <c r="T25"/>
  <c r="S25"/>
  <c r="R25"/>
  <c r="Q25"/>
  <c r="P25"/>
  <c r="O25"/>
  <c r="N25"/>
  <c r="M25"/>
  <c r="J25"/>
  <c r="I25"/>
  <c r="H25"/>
  <c r="G25"/>
  <c r="F25"/>
  <c r="E25"/>
  <c r="D25"/>
  <c r="C25"/>
  <c r="Z20"/>
  <c r="Y20"/>
  <c r="V20"/>
  <c r="U20"/>
  <c r="T20"/>
  <c r="S20"/>
  <c r="R20"/>
  <c r="Q20"/>
  <c r="P20"/>
  <c r="O20"/>
  <c r="N20"/>
  <c r="J20"/>
  <c r="I20"/>
  <c r="H20"/>
  <c r="G20"/>
  <c r="F20"/>
  <c r="E20"/>
  <c r="D20"/>
  <c r="C20"/>
  <c r="Z19"/>
  <c r="Z17"/>
  <c r="V19"/>
  <c r="V17"/>
  <c r="T19"/>
  <c r="T17"/>
  <c r="R19"/>
  <c r="R17"/>
  <c r="P19"/>
  <c r="P17"/>
  <c r="N19"/>
  <c r="N17"/>
  <c r="L17"/>
  <c r="J19"/>
  <c r="J17"/>
  <c r="H19"/>
  <c r="H17"/>
  <c r="F19"/>
  <c r="F17"/>
  <c r="D19"/>
  <c r="D17"/>
  <c r="O16" i="8"/>
  <c r="Q36"/>
  <c r="O36"/>
  <c r="U36"/>
  <c r="U16"/>
  <c r="S36"/>
  <c r="S16"/>
  <c r="E8" i="5"/>
  <c r="U23" i="8"/>
  <c r="S23"/>
  <c r="Q23"/>
  <c r="O23"/>
  <c r="I23"/>
  <c r="G23"/>
  <c r="E23"/>
  <c r="C23"/>
  <c r="U22"/>
  <c r="S22"/>
  <c r="Q22"/>
  <c r="O22"/>
  <c r="Q37"/>
  <c r="I22"/>
  <c r="G22"/>
  <c r="E22"/>
  <c r="C22"/>
  <c r="Z23"/>
  <c r="V23"/>
  <c r="T23"/>
  <c r="R23"/>
  <c r="P23"/>
  <c r="N23"/>
  <c r="J23"/>
  <c r="H23"/>
  <c r="F23"/>
  <c r="D23"/>
  <c r="Z22"/>
  <c r="V22"/>
  <c r="T22"/>
  <c r="R22"/>
  <c r="T37"/>
  <c r="P22"/>
  <c r="N22"/>
  <c r="J22"/>
  <c r="H22"/>
  <c r="F22"/>
  <c r="D22"/>
  <c r="N31"/>
  <c r="P31"/>
  <c r="R31"/>
  <c r="R16"/>
  <c r="R39"/>
  <c r="T31"/>
  <c r="V31"/>
  <c r="D19"/>
  <c r="D17"/>
  <c r="F19"/>
  <c r="F17"/>
  <c r="H19"/>
  <c r="H17"/>
  <c r="J19"/>
  <c r="J17"/>
  <c r="O19"/>
  <c r="O17"/>
  <c r="Q19"/>
  <c r="Q17"/>
  <c r="S19"/>
  <c r="S17"/>
  <c r="U19"/>
  <c r="U17"/>
  <c r="M22"/>
  <c r="M39"/>
  <c r="Y22"/>
  <c r="Y39"/>
  <c r="M23"/>
  <c r="Z31"/>
  <c r="L36"/>
  <c r="L39"/>
  <c r="N36"/>
  <c r="P36"/>
  <c r="R36"/>
  <c r="T36"/>
  <c r="V36"/>
  <c r="X36"/>
  <c r="X39"/>
  <c r="Z36"/>
  <c r="Z37"/>
  <c r="Z31" i="7"/>
  <c r="P36"/>
  <c r="T36"/>
  <c r="R36"/>
  <c r="R39"/>
  <c r="V36"/>
  <c r="D36"/>
  <c r="H36"/>
  <c r="F36"/>
  <c r="J36"/>
  <c r="P39"/>
  <c r="V39"/>
  <c r="C31"/>
  <c r="E31"/>
  <c r="G31"/>
  <c r="I31"/>
  <c r="O31"/>
  <c r="Q31"/>
  <c r="S31"/>
  <c r="U31"/>
  <c r="H37"/>
  <c r="T37"/>
  <c r="T39"/>
  <c r="D19"/>
  <c r="D17"/>
  <c r="D39"/>
  <c r="F19"/>
  <c r="F17"/>
  <c r="F39"/>
  <c r="H19"/>
  <c r="H17"/>
  <c r="H39"/>
  <c r="J19"/>
  <c r="J17"/>
  <c r="J39"/>
  <c r="O19"/>
  <c r="O17"/>
  <c r="Q19"/>
  <c r="Q17"/>
  <c r="S19"/>
  <c r="S17"/>
  <c r="U19"/>
  <c r="U17"/>
  <c r="M22"/>
  <c r="Y22"/>
  <c r="M23"/>
  <c r="C36"/>
  <c r="E36"/>
  <c r="G36"/>
  <c r="I36"/>
  <c r="K36"/>
  <c r="M36"/>
  <c r="O36"/>
  <c r="Q36"/>
  <c r="S36"/>
  <c r="U36"/>
  <c r="W36"/>
  <c r="Y36"/>
  <c r="E37"/>
  <c r="K37"/>
  <c r="Q37"/>
  <c r="W37"/>
  <c r="C19" i="1"/>
  <c r="E19"/>
  <c r="E17"/>
  <c r="G19"/>
  <c r="G17"/>
  <c r="I19"/>
  <c r="I17"/>
  <c r="K17"/>
  <c r="O19"/>
  <c r="O17"/>
  <c r="Q19"/>
  <c r="Q17"/>
  <c r="S19"/>
  <c r="S17"/>
  <c r="U19"/>
  <c r="U17"/>
  <c r="W17"/>
  <c r="C36"/>
  <c r="E36"/>
  <c r="G36"/>
  <c r="I36"/>
  <c r="K36"/>
  <c r="M36"/>
  <c r="O36"/>
  <c r="Q36"/>
  <c r="S36"/>
  <c r="U36"/>
  <c r="W36"/>
  <c r="Y36"/>
  <c r="D36"/>
  <c r="F36"/>
  <c r="H36"/>
  <c r="J36"/>
  <c r="L36"/>
  <c r="N36"/>
  <c r="P36"/>
  <c r="R36"/>
  <c r="T36"/>
  <c r="V36"/>
  <c r="X36"/>
  <c r="Z36"/>
  <c r="Z16" i="8"/>
  <c r="Z39"/>
  <c r="V16"/>
  <c r="V39"/>
  <c r="Q16"/>
  <c r="Q39"/>
  <c r="S39"/>
  <c r="T16"/>
  <c r="T39"/>
  <c r="P16"/>
  <c r="P39"/>
  <c r="O39"/>
  <c r="W37"/>
  <c r="N37"/>
  <c r="N16"/>
  <c r="U39"/>
  <c r="S39" i="7"/>
  <c r="I39"/>
  <c r="G39"/>
  <c r="E39"/>
  <c r="M39"/>
  <c r="O39"/>
  <c r="C39"/>
  <c r="C44"/>
  <c r="D44"/>
  <c r="W39"/>
  <c r="K39"/>
  <c r="Y39"/>
  <c r="U39"/>
  <c r="Q39"/>
  <c r="Z37"/>
  <c r="Z39"/>
  <c r="N37"/>
  <c r="N39"/>
  <c r="E23" i="1"/>
  <c r="G23"/>
  <c r="I23"/>
  <c r="O23"/>
  <c r="Q23"/>
  <c r="S23"/>
  <c r="U23"/>
  <c r="C23"/>
  <c r="E22"/>
  <c r="G22"/>
  <c r="I22"/>
  <c r="O22"/>
  <c r="Q22"/>
  <c r="S22"/>
  <c r="S39"/>
  <c r="U22"/>
  <c r="C22"/>
  <c r="C39"/>
  <c r="C44"/>
  <c r="D23"/>
  <c r="F23"/>
  <c r="H23"/>
  <c r="J23"/>
  <c r="N23"/>
  <c r="P23"/>
  <c r="R23"/>
  <c r="T23"/>
  <c r="V23"/>
  <c r="Z23"/>
  <c r="D22"/>
  <c r="D39"/>
  <c r="F22"/>
  <c r="H22"/>
  <c r="J22"/>
  <c r="N22"/>
  <c r="P22"/>
  <c r="R22"/>
  <c r="T22"/>
  <c r="V22"/>
  <c r="X39"/>
  <c r="Z22"/>
  <c r="P39"/>
  <c r="L39"/>
  <c r="Y39"/>
  <c r="M39"/>
  <c r="I39"/>
  <c r="V39"/>
  <c r="R39"/>
  <c r="J39"/>
  <c r="F39"/>
  <c r="O39"/>
  <c r="G39"/>
  <c r="U39"/>
  <c r="H37"/>
  <c r="H39"/>
  <c r="Z37"/>
  <c r="Z39"/>
  <c r="N37"/>
  <c r="T37"/>
  <c r="T39"/>
  <c r="Q37"/>
  <c r="E37"/>
  <c r="W37"/>
  <c r="K37"/>
  <c r="W16" i="8"/>
  <c r="W39"/>
  <c r="N39"/>
  <c r="E44" i="7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D44" i="1"/>
  <c r="E39"/>
  <c r="W39"/>
  <c r="K39"/>
  <c r="Q39"/>
  <c r="N39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H11" i="8"/>
  <c r="H36"/>
  <c r="I11"/>
  <c r="J11"/>
  <c r="J36"/>
  <c r="E11"/>
  <c r="E36"/>
  <c r="D11"/>
  <c r="D36"/>
  <c r="F11"/>
  <c r="H37"/>
  <c r="G11"/>
  <c r="C11"/>
  <c r="C36"/>
  <c r="D31"/>
  <c r="D16"/>
  <c r="G31"/>
  <c r="E31"/>
  <c r="C31"/>
  <c r="C16"/>
  <c r="C39"/>
  <c r="C44"/>
  <c r="D44"/>
  <c r="F31"/>
  <c r="J31"/>
  <c r="J16"/>
  <c r="J39"/>
  <c r="K37"/>
  <c r="K16"/>
  <c r="K39"/>
  <c r="G36"/>
  <c r="D39"/>
  <c r="H39"/>
  <c r="I31"/>
  <c r="I16"/>
  <c r="I39"/>
  <c r="H31"/>
  <c r="H16"/>
  <c r="F36"/>
  <c r="I36"/>
  <c r="E37"/>
  <c r="G16"/>
  <c r="G39"/>
  <c r="E16"/>
  <c r="E39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F16"/>
  <c r="F39"/>
</calcChain>
</file>

<file path=xl/comments1.xml><?xml version="1.0" encoding="utf-8"?>
<comments xmlns="http://schemas.openxmlformats.org/spreadsheetml/2006/main">
  <authors>
    <author>Порш</author>
    <author>км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Яна: Если юр. Лицо уже есть, данного расхода нет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Яна : если вы партнер из СПБ, то расходов на подбор персонала у вас нет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1">
      <text>
        <r>
          <rPr>
            <sz val="9"/>
            <color indexed="81"/>
            <rFont val="Tahoma"/>
            <family val="2"/>
            <charset val="204"/>
          </rPr>
          <t xml:space="preserve">см.вкладка расчет рентабельности мероприятия Рободень в отдельной вкладке
</t>
        </r>
      </text>
    </comment>
    <comment ref="B19" authorId="1">
      <text>
        <r>
          <rPr>
            <sz val="9"/>
            <color indexed="81"/>
            <rFont val="Tahoma"/>
            <family val="2"/>
            <charset val="204"/>
          </rPr>
          <t>500 рублей -  средняя арифметическая ставка преподавателя за 1 занятие;
1 группа занимается 2 раза в неделю; 
80 учеников всего/10 учеников в группе = 8 групп; 
8 групп * 2 занятия в неделю = 16 занятий в неделю;
16 занятий в неделю* 500 рублей = 8 000 рублей в неделю оплата преподавателя
8 000 рублей*4 недели в месяц = 32 000 рублей в месяц</t>
        </r>
      </text>
    </comment>
  </commentList>
</comments>
</file>

<file path=xl/comments2.xml><?xml version="1.0" encoding="utf-8"?>
<comments xmlns="http://schemas.openxmlformats.org/spreadsheetml/2006/main">
  <authors>
    <author>Порш</author>
    <author>км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яна: Если юр. Лицо уже есть, данного расхода нет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яна: из расчета 70т р приезд на обучение и 6000р создание вакансии, если вы находитесь в СПБ, то этой статьи расходов у вас нет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1">
      <text>
        <r>
          <rPr>
            <sz val="9"/>
            <color indexed="81"/>
            <rFont val="Tahoma"/>
            <family val="2"/>
            <charset val="204"/>
          </rPr>
          <t xml:space="preserve">см.вкладка расчет рентабельности мероприятия Рободень в отдельной вкладке
</t>
        </r>
      </text>
    </comment>
    <comment ref="B19" authorId="1">
      <text>
        <r>
          <rPr>
            <sz val="9"/>
            <color indexed="81"/>
            <rFont val="Tahoma"/>
            <family val="2"/>
            <charset val="204"/>
          </rPr>
          <t>500 рублей -  средняя арифметическая ставка преподавателя за 1 занятие;
1 группа занимается 2 раза в неделю; 
100 учеников всего/10 учеников в группе = 10 групп; 
10 групп * 2 занятия в неделю = 20 занятий в неделю;
20 занятий в неделю* 500 рублей = 10 000 рублей в неделю оплата преподавателя
10 000 рублей*4 недели в месяц = 40 000 рублей в месяц</t>
        </r>
      </text>
    </comment>
  </commentList>
</comments>
</file>

<file path=xl/comments3.xml><?xml version="1.0" encoding="utf-8"?>
<comments xmlns="http://schemas.openxmlformats.org/spreadsheetml/2006/main">
  <authors>
    <author>Порш</author>
    <author>км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Яна: Если юр. Лицо уже есть, данного расхода нет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яна: из расчета 70т.р приезд на обучение и 6000р на создание вакансий , если вы партнер из СПБ, то этой статьи расходов у вас нет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1">
      <text>
        <r>
          <rPr>
            <sz val="9"/>
            <color indexed="81"/>
            <rFont val="Tahoma"/>
            <family val="2"/>
            <charset val="204"/>
          </rPr>
          <t xml:space="preserve">см.вкладка расчет рентабельности мероприятия Рободень в отдельной вкладке
</t>
        </r>
      </text>
    </comment>
    <comment ref="B19" authorId="1">
      <text>
        <r>
          <rPr>
            <sz val="9"/>
            <color indexed="81"/>
            <rFont val="Tahoma"/>
            <family val="2"/>
            <charset val="204"/>
          </rPr>
          <t>500 рублей -  средняя арифметическая ставка преподавателя за 1 занятие;
1 группа занимается 2 раза в неделю; 
150 учеников всего/10 учеников в группе = 15 групп; 
15 групп * 2 занятия в неделю = 30 занятий в неделю;
30 занятий в неделю* 500 рублей = 15 000 рублей в неделю оплата преподавателя
15 000 рублей*4 недели в месяц = 60 000 рублей в месяц</t>
        </r>
      </text>
    </comment>
  </commentList>
</comments>
</file>

<file path=xl/sharedStrings.xml><?xml version="1.0" encoding="utf-8"?>
<sst xmlns="http://schemas.openxmlformats.org/spreadsheetml/2006/main" count="226" uniqueCount="77">
  <si>
    <t>Паушальный взнос</t>
  </si>
  <si>
    <t>Полиграфия</t>
  </si>
  <si>
    <t>Затраты на подбор персонала</t>
  </si>
  <si>
    <t>Роялти фикс</t>
  </si>
  <si>
    <t>Данные вносить только в зеленые поля, исключение: если сумма расходов ежемесячно меняется</t>
  </si>
  <si>
    <t>Единовременные инвестиции (руб.):</t>
  </si>
  <si>
    <t>Выручка, руб./мес.</t>
  </si>
  <si>
    <t>Затраты, руб./мес.</t>
  </si>
  <si>
    <t>Фонд оплаты труда, в т.ч.</t>
  </si>
  <si>
    <t xml:space="preserve">Страховые взносы </t>
  </si>
  <si>
    <t>НДФЛ</t>
  </si>
  <si>
    <t>Аренда помещения:площадь, кв.м.</t>
  </si>
  <si>
    <t>Аренда помещения:ставка, руб.</t>
  </si>
  <si>
    <t>Канцелярия</t>
  </si>
  <si>
    <t>Телефония, интернет</t>
  </si>
  <si>
    <t>Рекламное продвижение в процессе работы</t>
  </si>
  <si>
    <t>Чистая прибыль за месяц</t>
  </si>
  <si>
    <t>Окупаемость:</t>
  </si>
  <si>
    <t>Прибыль нарастающим итогом, руб.</t>
  </si>
  <si>
    <t>Справочно:</t>
  </si>
  <si>
    <t>МРОТ Санкт-петербург</t>
  </si>
  <si>
    <t>Базовая доходность</t>
  </si>
  <si>
    <t>Корректирующий коэффициент</t>
  </si>
  <si>
    <t>Коэффициент- дефлятор</t>
  </si>
  <si>
    <t>Кол-во торговых мест</t>
  </si>
  <si>
    <t>Затраты на рекламу на старте</t>
  </si>
  <si>
    <t>Коммунальные платежи</t>
  </si>
  <si>
    <t>Резервные средства покрывающие амортизацию оборудования</t>
  </si>
  <si>
    <t>1,5 % от ежемесячного оборота</t>
  </si>
  <si>
    <t>УСН</t>
  </si>
  <si>
    <t>Пакет 1</t>
  </si>
  <si>
    <t>Аренда помещения (1 мес., посл.мес.)</t>
  </si>
  <si>
    <t>Техника (нетбуки)</t>
  </si>
  <si>
    <t>Мебель (столы, стулья, доска)</t>
  </si>
  <si>
    <t>Продажи от дополнительный товаров и услуг, проведение мероприятий</t>
  </si>
  <si>
    <t>Средний чек на обучение в кружке</t>
  </si>
  <si>
    <t>Количество учеников min (c октября по май)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</si>
  <si>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</si>
  <si>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</si>
  <si>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</si>
  <si>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</si>
  <si>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</si>
  <si>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</si>
  <si>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</si>
  <si>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</si>
  <si>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</si>
  <si>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</si>
  <si>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</si>
  <si>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</si>
  <si>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Летний городской лагерь (июнь-август)</t>
  </si>
  <si>
    <t>Заработная плата сотрудника, руб.</t>
  </si>
  <si>
    <t>Кол-во педагогов, чел.</t>
  </si>
  <si>
    <t>Заработная плата администратора, руб.</t>
  </si>
  <si>
    <t>Патент</t>
  </si>
  <si>
    <t xml:space="preserve">  </t>
  </si>
  <si>
    <t>Регистрация ИП</t>
  </si>
  <si>
    <t>10% от ежемесячного оборота, начиная с первого месяца после открытия</t>
  </si>
  <si>
    <t>окупаемость</t>
  </si>
  <si>
    <t>Расходы на подготовку</t>
  </si>
  <si>
    <t>Расчет доходности</t>
  </si>
  <si>
    <t>стоимость, руб.</t>
  </si>
  <si>
    <t xml:space="preserve">Рекламная кампания к мероприятию </t>
  </si>
  <si>
    <t xml:space="preserve">Логистика </t>
  </si>
  <si>
    <t xml:space="preserve">Полиграфия и подарки участникам </t>
  </si>
  <si>
    <t xml:space="preserve">Итого: </t>
  </si>
  <si>
    <t>Стоимость 1 робомарафона для 1 участника</t>
  </si>
  <si>
    <t>Количество участников на 1 робомарафоне (2 часа за 1 компьютером 3 участника)</t>
  </si>
  <si>
    <t xml:space="preserve">Количество компьютеров </t>
  </si>
  <si>
    <t>Бюджет 1 робомарафона</t>
  </si>
  <si>
    <t>Бюджет 1 рободня</t>
  </si>
  <si>
    <t>Количество робомарафонов по 2 часа в 1 рободне (рободень - всего 8 часов и 4 возрастные группы)</t>
  </si>
  <si>
    <t>Итоговый доход с 1 Рободня, руб.</t>
  </si>
  <si>
    <t>Аренда 1 час в зале от 1000 до 1500 рублей. За 8 часов, соответственно 8-12 000 рублей.</t>
  </si>
  <si>
    <t>Оплата педагогу 500 рублей в час</t>
  </si>
  <si>
    <t>Затраты на подбор персонала и обучение персонала</t>
  </si>
  <si>
    <t>Техника (нетбуки 16 шт., робоплатформы 16 шт.)</t>
  </si>
  <si>
    <t>Техника (нетбуки 16 шт., робоплатформы 16 шт., роболаборатории 16 шт. 3D принтеры 1 шт. наборы "Знаток" 10 шт.)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</si>
</sst>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1" applyFont="1" applyFill="1" applyAlignment="1">
      <alignment wrapText="1"/>
    </xf>
    <xf numFmtId="0" fontId="3" fillId="3" borderId="1" xfId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2" fillId="0" borderId="1" xfId="1" applyFont="1" applyBorder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164" fontId="5" fillId="4" borderId="1" xfId="1" applyNumberFormat="1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9" fontId="6" fillId="2" borderId="1" xfId="1" applyNumberFormat="1" applyFont="1" applyFill="1" applyBorder="1" applyAlignment="1">
      <alignment horizontal="center" wrapText="1"/>
    </xf>
    <xf numFmtId="0" fontId="3" fillId="5" borderId="1" xfId="1" applyFont="1" applyFill="1" applyBorder="1" applyAlignment="1">
      <alignment wrapText="1"/>
    </xf>
    <xf numFmtId="164" fontId="7" fillId="5" borderId="1" xfId="1" applyNumberFormat="1" applyFont="1" applyFill="1" applyBorder="1" applyAlignment="1">
      <alignment horizontal="center" wrapText="1"/>
    </xf>
    <xf numFmtId="164" fontId="3" fillId="5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4" fontId="3" fillId="5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64" fontId="2" fillId="0" borderId="0" xfId="1" applyNumberFormat="1" applyFont="1" applyAlignment="1">
      <alignment horizontal="center"/>
    </xf>
    <xf numFmtId="165" fontId="2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4" borderId="0" xfId="1" applyFont="1" applyFill="1" applyBorder="1" applyAlignment="1">
      <alignment horizontal="center" wrapText="1"/>
    </xf>
    <xf numFmtId="0" fontId="3" fillId="4" borderId="0" xfId="1" applyFont="1" applyFill="1"/>
    <xf numFmtId="0" fontId="6" fillId="0" borderId="0" xfId="0" applyFont="1"/>
    <xf numFmtId="0" fontId="2" fillId="4" borderId="0" xfId="1" applyFont="1" applyFill="1"/>
    <xf numFmtId="0" fontId="2" fillId="0" borderId="0" xfId="1" applyFont="1"/>
    <xf numFmtId="164" fontId="2" fillId="0" borderId="0" xfId="1" applyNumberFormat="1" applyFont="1"/>
    <xf numFmtId="0" fontId="8" fillId="0" borderId="1" xfId="1" applyFont="1" applyBorder="1" applyAlignment="1">
      <alignment wrapText="1"/>
    </xf>
    <xf numFmtId="164" fontId="7" fillId="4" borderId="1" xfId="1" applyNumberFormat="1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0" fontId="6" fillId="4" borderId="0" xfId="0" applyFont="1" applyFill="1"/>
    <xf numFmtId="0" fontId="2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3" fontId="2" fillId="7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164" fontId="2" fillId="7" borderId="1" xfId="1" applyNumberFormat="1" applyFont="1" applyFill="1" applyBorder="1" applyAlignment="1">
      <alignment horizontal="center" wrapText="1"/>
    </xf>
    <xf numFmtId="9" fontId="2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1" fontId="11" fillId="2" borderId="1" xfId="1" applyNumberFormat="1" applyFont="1" applyFill="1" applyBorder="1" applyAlignment="1">
      <alignment horizontal="center" wrapText="1"/>
    </xf>
    <xf numFmtId="9" fontId="11" fillId="2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wrapText="1"/>
    </xf>
    <xf numFmtId="0" fontId="6" fillId="2" borderId="1" xfId="1" applyNumberFormat="1" applyFont="1" applyFill="1" applyBorder="1" applyAlignment="1">
      <alignment horizontal="center" wrapText="1"/>
    </xf>
    <xf numFmtId="164" fontId="2" fillId="8" borderId="1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164" fontId="2" fillId="0" borderId="3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64"/>
  <sheetViews>
    <sheetView zoomScale="85" zoomScaleNormal="85" workbookViewId="0">
      <selection activeCell="F6" sqref="F6"/>
    </sheetView>
  </sheetViews>
  <sheetFormatPr defaultColWidth="8.85546875" defaultRowHeight="12"/>
  <cols>
    <col min="1" max="1" width="35.28515625" style="38" customWidth="1"/>
    <col min="2" max="2" width="14.42578125" style="38" customWidth="1"/>
    <col min="3" max="3" width="8.85546875" style="38"/>
    <col min="4" max="4" width="9.7109375" style="38" customWidth="1"/>
    <col min="5" max="7" width="8.85546875" style="38"/>
    <col min="8" max="8" width="11.140625" style="38" customWidth="1"/>
    <col min="9" max="9" width="10.7109375" style="38" customWidth="1"/>
    <col min="10" max="11" width="10" style="38" customWidth="1"/>
    <col min="12" max="12" width="10.85546875" style="38" customWidth="1"/>
    <col min="13" max="13" width="10" style="38" customWidth="1"/>
    <col min="14" max="14" width="10.7109375" style="38" customWidth="1"/>
    <col min="15" max="17" width="9.28515625" style="38" bestFit="1" customWidth="1"/>
    <col min="18" max="19" width="10.28515625" style="38" customWidth="1"/>
    <col min="20" max="20" width="11.28515625" style="38" customWidth="1"/>
    <col min="21" max="21" width="9.28515625" style="38" customWidth="1"/>
    <col min="22" max="22" width="9.7109375" style="38" customWidth="1"/>
    <col min="23" max="23" width="10.28515625" style="38" customWidth="1"/>
    <col min="24" max="24" width="11.140625" style="38" customWidth="1"/>
    <col min="25" max="25" width="10.85546875" style="38" customWidth="1"/>
    <col min="26" max="26" width="8.85546875" style="38" customWidth="1"/>
    <col min="27" max="16384" width="8.85546875" style="38"/>
  </cols>
  <sheetData>
    <row r="1" spans="1:54" ht="16.899999999999999" customHeight="1">
      <c r="A1" s="48" t="s">
        <v>30</v>
      </c>
    </row>
    <row r="2" spans="1:54" ht="38.450000000000003" customHeight="1">
      <c r="A2" s="1" t="s">
        <v>4</v>
      </c>
      <c r="B2" s="33"/>
      <c r="C2" s="34" t="s">
        <v>37</v>
      </c>
      <c r="D2" s="34" t="s">
        <v>38</v>
      </c>
      <c r="E2" s="34" t="s">
        <v>39</v>
      </c>
      <c r="F2" s="34" t="s">
        <v>40</v>
      </c>
      <c r="G2" s="34" t="s">
        <v>41</v>
      </c>
      <c r="H2" s="34" t="s">
        <v>42</v>
      </c>
      <c r="I2" s="34" t="s">
        <v>43</v>
      </c>
      <c r="J2" s="34" t="s">
        <v>44</v>
      </c>
      <c r="K2" s="34" t="s">
        <v>45</v>
      </c>
      <c r="L2" s="34" t="s">
        <v>46</v>
      </c>
      <c r="M2" s="34" t="s">
        <v>47</v>
      </c>
      <c r="N2" s="35" t="s">
        <v>48</v>
      </c>
      <c r="O2" s="34" t="s">
        <v>37</v>
      </c>
      <c r="P2" s="34" t="s">
        <v>38</v>
      </c>
      <c r="Q2" s="34" t="s">
        <v>39</v>
      </c>
      <c r="R2" s="34" t="s">
        <v>40</v>
      </c>
      <c r="S2" s="34" t="s">
        <v>41</v>
      </c>
      <c r="T2" s="34" t="s">
        <v>42</v>
      </c>
      <c r="U2" s="34" t="s">
        <v>43</v>
      </c>
      <c r="V2" s="34" t="s">
        <v>44</v>
      </c>
      <c r="W2" s="34" t="s">
        <v>45</v>
      </c>
      <c r="X2" s="34" t="s">
        <v>46</v>
      </c>
      <c r="Y2" s="34" t="s">
        <v>47</v>
      </c>
      <c r="Z2" s="34" t="s">
        <v>48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7"/>
    </row>
    <row r="3" spans="1:54">
      <c r="A3" s="2" t="s">
        <v>5</v>
      </c>
      <c r="B3" s="3">
        <f>B4+B5+B6+B7+B8+B9+B10</f>
        <v>376000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39"/>
    </row>
    <row r="4" spans="1:54">
      <c r="A4" s="6" t="s">
        <v>0</v>
      </c>
      <c r="B4" s="7">
        <v>50000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39"/>
    </row>
    <row r="5" spans="1:54">
      <c r="A5" s="6" t="s">
        <v>55</v>
      </c>
      <c r="B5" s="7">
        <v>15000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39"/>
    </row>
    <row r="6" spans="1:54">
      <c r="A6" s="54" t="s">
        <v>31</v>
      </c>
      <c r="B6" s="7">
        <v>30000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39"/>
    </row>
    <row r="7" spans="1:54">
      <c r="A7" s="6" t="s">
        <v>32</v>
      </c>
      <c r="B7" s="7">
        <v>160000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39"/>
    </row>
    <row r="8" spans="1:54">
      <c r="A8" s="6" t="s">
        <v>33</v>
      </c>
      <c r="B8" s="7">
        <v>50000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39"/>
    </row>
    <row r="9" spans="1:54">
      <c r="A9" s="6" t="s">
        <v>2</v>
      </c>
      <c r="B9" s="7">
        <v>6000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39"/>
    </row>
    <row r="10" spans="1:54">
      <c r="A10" s="6" t="s">
        <v>25</v>
      </c>
      <c r="B10" s="7">
        <v>65000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39"/>
    </row>
    <row r="11" spans="1:54">
      <c r="A11" s="2" t="s">
        <v>6</v>
      </c>
      <c r="B11" s="3"/>
      <c r="C11" s="8">
        <f>(C12*C13)+C15</f>
        <v>266500</v>
      </c>
      <c r="D11" s="8">
        <f t="shared" ref="D11:Z11" si="0">(D12*D13)+D14+D15</f>
        <v>266500</v>
      </c>
      <c r="E11" s="8">
        <f t="shared" si="0"/>
        <v>240000</v>
      </c>
      <c r="F11" s="8">
        <f t="shared" si="0"/>
        <v>240000</v>
      </c>
      <c r="G11" s="8">
        <f t="shared" si="0"/>
        <v>266500</v>
      </c>
      <c r="H11" s="8">
        <f t="shared" si="0"/>
        <v>266500</v>
      </c>
      <c r="I11" s="8">
        <f t="shared" si="0"/>
        <v>266500</v>
      </c>
      <c r="J11" s="8">
        <f t="shared" si="0"/>
        <v>266500</v>
      </c>
      <c r="K11" s="8">
        <f>(K12*K13)+K14+K15</f>
        <v>0</v>
      </c>
      <c r="L11" s="8">
        <f>(L12*L13)+L14+L15</f>
        <v>0</v>
      </c>
      <c r="M11" s="8">
        <f t="shared" si="0"/>
        <v>0</v>
      </c>
      <c r="N11" s="8">
        <f t="shared" si="0"/>
        <v>0</v>
      </c>
      <c r="O11" s="8">
        <f t="shared" si="0"/>
        <v>266500</v>
      </c>
      <c r="P11" s="8">
        <f t="shared" si="0"/>
        <v>266500</v>
      </c>
      <c r="Q11" s="8">
        <f t="shared" si="0"/>
        <v>240000</v>
      </c>
      <c r="R11" s="8">
        <f t="shared" si="0"/>
        <v>240000</v>
      </c>
      <c r="S11" s="8">
        <f t="shared" si="0"/>
        <v>266500</v>
      </c>
      <c r="T11" s="8">
        <f t="shared" si="0"/>
        <v>266500</v>
      </c>
      <c r="U11" s="8">
        <f t="shared" si="0"/>
        <v>266500</v>
      </c>
      <c r="V11" s="8">
        <f t="shared" si="0"/>
        <v>266500</v>
      </c>
      <c r="W11" s="8">
        <f t="shared" si="0"/>
        <v>0</v>
      </c>
      <c r="X11" s="8">
        <f t="shared" si="0"/>
        <v>0</v>
      </c>
      <c r="Y11" s="8">
        <f t="shared" si="0"/>
        <v>0</v>
      </c>
      <c r="Z11" s="8">
        <f t="shared" si="0"/>
        <v>240000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s="59" customFormat="1" ht="27.6" customHeight="1">
      <c r="A12" s="49" t="s">
        <v>36</v>
      </c>
      <c r="B12" s="60">
        <v>80</v>
      </c>
      <c r="C12" s="56">
        <v>80</v>
      </c>
      <c r="D12" s="56">
        <v>80</v>
      </c>
      <c r="E12" s="56">
        <v>80</v>
      </c>
      <c r="F12" s="56">
        <v>80</v>
      </c>
      <c r="G12" s="56">
        <v>80</v>
      </c>
      <c r="H12" s="56">
        <v>80</v>
      </c>
      <c r="I12" s="56">
        <v>80</v>
      </c>
      <c r="J12" s="56">
        <v>80</v>
      </c>
      <c r="K12" s="57"/>
      <c r="L12" s="57"/>
      <c r="M12" s="57"/>
      <c r="N12" s="57"/>
      <c r="O12" s="57">
        <v>80</v>
      </c>
      <c r="P12" s="57">
        <v>80</v>
      </c>
      <c r="Q12" s="57">
        <v>80</v>
      </c>
      <c r="R12" s="57">
        <v>80</v>
      </c>
      <c r="S12" s="57">
        <v>80</v>
      </c>
      <c r="T12" s="57">
        <v>80</v>
      </c>
      <c r="U12" s="57">
        <v>80</v>
      </c>
      <c r="V12" s="57">
        <v>80</v>
      </c>
      <c r="W12" s="57"/>
      <c r="X12" s="57"/>
      <c r="Y12" s="57"/>
      <c r="Z12" s="57">
        <v>80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</row>
    <row r="13" spans="1:54" ht="12" customHeight="1">
      <c r="A13" s="6" t="s">
        <v>35</v>
      </c>
      <c r="B13" s="55">
        <v>3000</v>
      </c>
      <c r="C13" s="64">
        <v>3000</v>
      </c>
      <c r="D13" s="64">
        <v>3000</v>
      </c>
      <c r="E13" s="64">
        <v>3000</v>
      </c>
      <c r="F13" s="64">
        <v>3000</v>
      </c>
      <c r="G13" s="64">
        <v>3000</v>
      </c>
      <c r="H13" s="64">
        <v>3000</v>
      </c>
      <c r="I13" s="64">
        <v>3000</v>
      </c>
      <c r="J13" s="64">
        <v>3000</v>
      </c>
      <c r="K13" s="10"/>
      <c r="L13" s="10"/>
      <c r="M13" s="10"/>
      <c r="N13" s="10"/>
      <c r="O13" s="10">
        <v>3000</v>
      </c>
      <c r="P13" s="10">
        <v>3000</v>
      </c>
      <c r="Q13" s="10">
        <v>3000</v>
      </c>
      <c r="R13" s="10">
        <v>3000</v>
      </c>
      <c r="S13" s="10">
        <v>3000</v>
      </c>
      <c r="T13" s="10">
        <v>3000</v>
      </c>
      <c r="U13" s="10">
        <v>3000</v>
      </c>
      <c r="V13" s="10">
        <v>3000</v>
      </c>
      <c r="W13" s="10"/>
      <c r="X13" s="10"/>
      <c r="Y13" s="10"/>
      <c r="Z13" s="10">
        <v>3000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59" customFormat="1" ht="1.1499999999999999" customHeight="1">
      <c r="A14" s="49" t="s">
        <v>49</v>
      </c>
      <c r="B14" s="61"/>
      <c r="C14" s="62"/>
      <c r="D14" s="62"/>
      <c r="E14" s="62"/>
      <c r="F14" s="62"/>
      <c r="G14" s="62"/>
      <c r="H14" s="62"/>
      <c r="I14" s="62"/>
      <c r="J14" s="62"/>
      <c r="K14" s="51"/>
      <c r="L14" s="51"/>
      <c r="M14" s="51"/>
      <c r="N14" s="62"/>
      <c r="O14" s="62"/>
      <c r="P14" s="62"/>
      <c r="Q14" s="62"/>
      <c r="R14" s="62"/>
      <c r="S14" s="62"/>
      <c r="T14" s="62"/>
      <c r="U14" s="62"/>
      <c r="V14" s="62"/>
      <c r="W14" s="51"/>
      <c r="X14" s="51"/>
      <c r="Y14" s="5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 ht="24">
      <c r="A15" s="68" t="s">
        <v>34</v>
      </c>
      <c r="B15" s="13"/>
      <c r="C15" s="51">
        <v>26500</v>
      </c>
      <c r="D15" s="51">
        <v>26500</v>
      </c>
      <c r="E15" s="51"/>
      <c r="F15" s="51"/>
      <c r="G15" s="51">
        <v>26500</v>
      </c>
      <c r="H15" s="51">
        <v>26500</v>
      </c>
      <c r="I15" s="51">
        <v>26500</v>
      </c>
      <c r="J15" s="51">
        <v>26500</v>
      </c>
      <c r="K15" s="51"/>
      <c r="L15" s="51"/>
      <c r="M15" s="51"/>
      <c r="N15" s="51"/>
      <c r="O15" s="51">
        <v>26500</v>
      </c>
      <c r="P15" s="51">
        <v>26500</v>
      </c>
      <c r="Q15" s="51"/>
      <c r="R15" s="51"/>
      <c r="S15" s="51">
        <v>26500</v>
      </c>
      <c r="T15" s="51">
        <v>26500</v>
      </c>
      <c r="U15" s="51">
        <v>26500</v>
      </c>
      <c r="V15" s="51">
        <v>26500</v>
      </c>
      <c r="W15" s="51"/>
      <c r="X15" s="51"/>
      <c r="Y15" s="51"/>
      <c r="Z15" s="51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>
      <c r="A16" s="2" t="s">
        <v>7</v>
      </c>
      <c r="B16" s="3"/>
      <c r="C16" s="14">
        <f>C17+C22+C23+C24+C25+C27+C28+C29+C30+C31+C32+C33+C34+C35+C36+C37</f>
        <v>134951.5</v>
      </c>
      <c r="D16" s="14">
        <f>D17+D22+D23+D24+D25+D27+D28+D29+D30+D31+D32+D33+D34+D35+D36+D37+E38</f>
        <v>143951.5</v>
      </c>
      <c r="E16" s="14">
        <f t="shared" ref="E16:Z16" si="1">E17+E22+E23+E24+E25+E27+E28+E29+E30+E31+E32+E33+E34+E35+E36+E37</f>
        <v>136904</v>
      </c>
      <c r="F16" s="14">
        <f t="shared" si="1"/>
        <v>136904</v>
      </c>
      <c r="G16" s="14">
        <f t="shared" si="1"/>
        <v>139951.5</v>
      </c>
      <c r="H16" s="14">
        <f t="shared" si="1"/>
        <v>139951.5</v>
      </c>
      <c r="I16" s="14">
        <f t="shared" si="1"/>
        <v>139951.5</v>
      </c>
      <c r="J16" s="14">
        <f t="shared" si="1"/>
        <v>139951.5</v>
      </c>
      <c r="K16" s="14">
        <f t="shared" si="1"/>
        <v>5000</v>
      </c>
      <c r="L16" s="14">
        <f>L17+L22+L23+L24+L25+L27+L28+L29+L30+L31+L32+L33+L34+L35+L36+L37+M38</f>
        <v>23000</v>
      </c>
      <c r="M16" s="14">
        <f t="shared" si="1"/>
        <v>158480</v>
      </c>
      <c r="N16" s="14">
        <f t="shared" si="1"/>
        <v>114304</v>
      </c>
      <c r="O16" s="14">
        <f t="shared" si="1"/>
        <v>139951.5</v>
      </c>
      <c r="P16" s="14">
        <f>P17+P22+P23+P24+P25+P27+P28+P29+P30+P31+P32+P33+P34+P35+P36+P37+Q38</f>
        <v>148951.5</v>
      </c>
      <c r="Q16" s="14">
        <f t="shared" si="1"/>
        <v>136904</v>
      </c>
      <c r="R16" s="14">
        <f t="shared" si="1"/>
        <v>136904</v>
      </c>
      <c r="S16" s="14">
        <f t="shared" si="1"/>
        <v>139951.5</v>
      </c>
      <c r="T16" s="14">
        <f t="shared" si="1"/>
        <v>139951.5</v>
      </c>
      <c r="U16" s="14">
        <f t="shared" si="1"/>
        <v>139951.5</v>
      </c>
      <c r="V16" s="14">
        <f t="shared" si="1"/>
        <v>139951.5</v>
      </c>
      <c r="W16" s="14">
        <f t="shared" si="1"/>
        <v>5000</v>
      </c>
      <c r="X16" s="14">
        <f>X17+X22+X23+X24+X25+X27+X28+X29+X30+X31+X32+X33+X34+X35+X36+X37+Y38</f>
        <v>23000</v>
      </c>
      <c r="Y16" s="14">
        <f t="shared" si="1"/>
        <v>63480</v>
      </c>
      <c r="Z16" s="14">
        <f t="shared" si="1"/>
        <v>221904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39"/>
    </row>
    <row r="17" spans="1:54">
      <c r="A17" s="6" t="s">
        <v>8</v>
      </c>
      <c r="B17" s="16"/>
      <c r="C17" s="4">
        <v>47000</v>
      </c>
      <c r="D17" s="4">
        <f t="shared" ref="D17:Z17" si="2">D19+D20</f>
        <v>47000</v>
      </c>
      <c r="E17" s="4">
        <f t="shared" si="2"/>
        <v>47000</v>
      </c>
      <c r="F17" s="4">
        <f t="shared" si="2"/>
        <v>47000</v>
      </c>
      <c r="G17" s="4">
        <f t="shared" si="2"/>
        <v>47000</v>
      </c>
      <c r="H17" s="4">
        <f t="shared" si="2"/>
        <v>47000</v>
      </c>
      <c r="I17" s="4">
        <f t="shared" si="2"/>
        <v>47000</v>
      </c>
      <c r="J17" s="4">
        <f t="shared" si="2"/>
        <v>47000</v>
      </c>
      <c r="K17" s="4">
        <f t="shared" si="2"/>
        <v>0</v>
      </c>
      <c r="L17" s="4">
        <f t="shared" si="2"/>
        <v>0</v>
      </c>
      <c r="M17" s="4">
        <v>15000</v>
      </c>
      <c r="N17" s="4">
        <f t="shared" si="2"/>
        <v>47000</v>
      </c>
      <c r="O17" s="4">
        <f t="shared" si="2"/>
        <v>47000</v>
      </c>
      <c r="P17" s="4">
        <f t="shared" si="2"/>
        <v>47000</v>
      </c>
      <c r="Q17" s="4">
        <f t="shared" si="2"/>
        <v>47000</v>
      </c>
      <c r="R17" s="4">
        <f t="shared" si="2"/>
        <v>47000</v>
      </c>
      <c r="S17" s="4">
        <f t="shared" si="2"/>
        <v>47000</v>
      </c>
      <c r="T17" s="4">
        <f t="shared" si="2"/>
        <v>47000</v>
      </c>
      <c r="U17" s="4">
        <f t="shared" si="2"/>
        <v>47000</v>
      </c>
      <c r="V17" s="4">
        <f t="shared" si="2"/>
        <v>47000</v>
      </c>
      <c r="W17" s="4">
        <f t="shared" si="2"/>
        <v>0</v>
      </c>
      <c r="X17" s="4">
        <v>0</v>
      </c>
      <c r="Y17" s="4">
        <f t="shared" si="2"/>
        <v>15000</v>
      </c>
      <c r="Z17" s="4">
        <f t="shared" si="2"/>
        <v>47000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39"/>
    </row>
    <row r="18" spans="1:54">
      <c r="A18" s="42" t="s">
        <v>51</v>
      </c>
      <c r="B18" s="17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v>0</v>
      </c>
      <c r="X18" s="4">
        <v>0</v>
      </c>
      <c r="Y18" s="4"/>
      <c r="Z18" s="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39"/>
    </row>
    <row r="19" spans="1:54">
      <c r="A19" s="42" t="s">
        <v>50</v>
      </c>
      <c r="B19" s="17">
        <f xml:space="preserve"> 1000*8*4</f>
        <v>32000</v>
      </c>
      <c r="C19" s="4">
        <f>$B$19*$B$18</f>
        <v>32000</v>
      </c>
      <c r="D19" s="4">
        <f t="shared" ref="D19:Z19" si="3">$B$19*$B$18</f>
        <v>32000</v>
      </c>
      <c r="E19" s="4">
        <f t="shared" si="3"/>
        <v>32000</v>
      </c>
      <c r="F19" s="4">
        <f t="shared" si="3"/>
        <v>32000</v>
      </c>
      <c r="G19" s="4">
        <f t="shared" si="3"/>
        <v>32000</v>
      </c>
      <c r="H19" s="4">
        <f t="shared" si="3"/>
        <v>32000</v>
      </c>
      <c r="I19" s="4">
        <f t="shared" si="3"/>
        <v>32000</v>
      </c>
      <c r="J19" s="4">
        <f t="shared" si="3"/>
        <v>32000</v>
      </c>
      <c r="K19" s="4">
        <v>0</v>
      </c>
      <c r="L19" s="4">
        <v>0</v>
      </c>
      <c r="M19" s="4">
        <v>0</v>
      </c>
      <c r="N19" s="4">
        <f t="shared" si="3"/>
        <v>32000</v>
      </c>
      <c r="O19" s="4">
        <f t="shared" si="3"/>
        <v>32000</v>
      </c>
      <c r="P19" s="4">
        <f t="shared" si="3"/>
        <v>32000</v>
      </c>
      <c r="Q19" s="4">
        <f t="shared" si="3"/>
        <v>32000</v>
      </c>
      <c r="R19" s="4">
        <f t="shared" si="3"/>
        <v>32000</v>
      </c>
      <c r="S19" s="4">
        <f t="shared" si="3"/>
        <v>32000</v>
      </c>
      <c r="T19" s="4">
        <f t="shared" si="3"/>
        <v>32000</v>
      </c>
      <c r="U19" s="4">
        <f t="shared" si="3"/>
        <v>32000</v>
      </c>
      <c r="V19" s="4">
        <f t="shared" si="3"/>
        <v>32000</v>
      </c>
      <c r="W19" s="4">
        <v>0</v>
      </c>
      <c r="X19" s="4">
        <v>0</v>
      </c>
      <c r="Y19" s="4">
        <v>0</v>
      </c>
      <c r="Z19" s="4">
        <f t="shared" si="3"/>
        <v>32000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39"/>
    </row>
    <row r="20" spans="1:54" ht="24">
      <c r="A20" s="42" t="s">
        <v>52</v>
      </c>
      <c r="B20" s="17">
        <v>15000</v>
      </c>
      <c r="C20" s="4">
        <f>B20*B18</f>
        <v>15000</v>
      </c>
      <c r="D20" s="4">
        <f>B20*B18</f>
        <v>15000</v>
      </c>
      <c r="E20" s="4">
        <f>$B$20*$B$18</f>
        <v>15000</v>
      </c>
      <c r="F20" s="4">
        <f t="shared" ref="F20:Z20" si="4">$B$20*$B$18</f>
        <v>15000</v>
      </c>
      <c r="G20" s="4">
        <f t="shared" si="4"/>
        <v>15000</v>
      </c>
      <c r="H20" s="4">
        <f t="shared" si="4"/>
        <v>15000</v>
      </c>
      <c r="I20" s="4">
        <f t="shared" si="4"/>
        <v>15000</v>
      </c>
      <c r="J20" s="4">
        <f t="shared" si="4"/>
        <v>15000</v>
      </c>
      <c r="K20" s="4">
        <v>0</v>
      </c>
      <c r="L20" s="4">
        <v>0</v>
      </c>
      <c r="M20" s="4">
        <v>15000</v>
      </c>
      <c r="N20" s="4">
        <f t="shared" si="4"/>
        <v>15000</v>
      </c>
      <c r="O20" s="4">
        <f t="shared" si="4"/>
        <v>15000</v>
      </c>
      <c r="P20" s="4">
        <f t="shared" si="4"/>
        <v>15000</v>
      </c>
      <c r="Q20" s="4">
        <f t="shared" si="4"/>
        <v>15000</v>
      </c>
      <c r="R20" s="4">
        <f t="shared" si="4"/>
        <v>15000</v>
      </c>
      <c r="S20" s="4">
        <f t="shared" si="4"/>
        <v>15000</v>
      </c>
      <c r="T20" s="4">
        <f t="shared" si="4"/>
        <v>15000</v>
      </c>
      <c r="U20" s="4">
        <f t="shared" si="4"/>
        <v>15000</v>
      </c>
      <c r="V20" s="4">
        <f t="shared" si="4"/>
        <v>15000</v>
      </c>
      <c r="W20" s="4">
        <v>0</v>
      </c>
      <c r="X20" s="4">
        <v>0</v>
      </c>
      <c r="Y20" s="4">
        <f t="shared" si="4"/>
        <v>15000</v>
      </c>
      <c r="Z20" s="4">
        <f t="shared" si="4"/>
        <v>15000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39"/>
    </row>
    <row r="21" spans="1:54" ht="0.6" customHeight="1">
      <c r="A21" s="42"/>
      <c r="B21" s="18"/>
      <c r="C21" s="16"/>
      <c r="D21" s="16"/>
      <c r="E21" s="16"/>
      <c r="F21" s="16"/>
      <c r="G21" s="16"/>
      <c r="H21" s="16"/>
      <c r="I21" s="16"/>
      <c r="J21" s="16"/>
      <c r="K21" s="16"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0</v>
      </c>
      <c r="X21" s="16">
        <v>0</v>
      </c>
      <c r="Y21" s="16"/>
      <c r="Z21" s="16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39"/>
    </row>
    <row r="22" spans="1:54">
      <c r="A22" s="6" t="s">
        <v>9</v>
      </c>
      <c r="B22" s="18">
        <v>0.30199999999999999</v>
      </c>
      <c r="C22" s="4">
        <f>$C$17*$B$22</f>
        <v>14194</v>
      </c>
      <c r="D22" s="4">
        <f t="shared" ref="D22:Z22" si="5">$C$17*$B$22</f>
        <v>14194</v>
      </c>
      <c r="E22" s="4">
        <f t="shared" si="5"/>
        <v>14194</v>
      </c>
      <c r="F22" s="4">
        <f t="shared" si="5"/>
        <v>14194</v>
      </c>
      <c r="G22" s="4">
        <f t="shared" si="5"/>
        <v>14194</v>
      </c>
      <c r="H22" s="4">
        <f t="shared" si="5"/>
        <v>14194</v>
      </c>
      <c r="I22" s="4">
        <f t="shared" si="5"/>
        <v>14194</v>
      </c>
      <c r="J22" s="4">
        <f t="shared" si="5"/>
        <v>14194</v>
      </c>
      <c r="K22" s="4">
        <v>0</v>
      </c>
      <c r="L22" s="4">
        <v>0</v>
      </c>
      <c r="M22" s="4">
        <f>$C$20*$B$22</f>
        <v>4530</v>
      </c>
      <c r="N22" s="4">
        <f t="shared" si="5"/>
        <v>14194</v>
      </c>
      <c r="O22" s="4">
        <f t="shared" si="5"/>
        <v>14194</v>
      </c>
      <c r="P22" s="4">
        <f t="shared" si="5"/>
        <v>14194</v>
      </c>
      <c r="Q22" s="4">
        <f t="shared" si="5"/>
        <v>14194</v>
      </c>
      <c r="R22" s="4">
        <f t="shared" si="5"/>
        <v>14194</v>
      </c>
      <c r="S22" s="4">
        <f t="shared" si="5"/>
        <v>14194</v>
      </c>
      <c r="T22" s="4">
        <f t="shared" si="5"/>
        <v>14194</v>
      </c>
      <c r="U22" s="4">
        <f t="shared" si="5"/>
        <v>14194</v>
      </c>
      <c r="V22" s="4">
        <f t="shared" si="5"/>
        <v>14194</v>
      </c>
      <c r="W22" s="4">
        <v>0</v>
      </c>
      <c r="X22" s="4">
        <v>0</v>
      </c>
      <c r="Y22" s="4">
        <f>$C$20*$B$22</f>
        <v>4530</v>
      </c>
      <c r="Z22" s="4">
        <f t="shared" si="5"/>
        <v>14194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39"/>
    </row>
    <row r="23" spans="1:54">
      <c r="A23" s="6" t="s">
        <v>10</v>
      </c>
      <c r="B23" s="18">
        <v>0.13</v>
      </c>
      <c r="C23" s="4">
        <f>$C$17*$B$23</f>
        <v>6110</v>
      </c>
      <c r="D23" s="4">
        <f t="shared" ref="D23:Z23" si="6">$C$17*$B$23</f>
        <v>6110</v>
      </c>
      <c r="E23" s="4">
        <f t="shared" si="6"/>
        <v>6110</v>
      </c>
      <c r="F23" s="4">
        <f t="shared" si="6"/>
        <v>6110</v>
      </c>
      <c r="G23" s="4">
        <f t="shared" si="6"/>
        <v>6110</v>
      </c>
      <c r="H23" s="4">
        <f t="shared" si="6"/>
        <v>6110</v>
      </c>
      <c r="I23" s="4">
        <f t="shared" si="6"/>
        <v>6110</v>
      </c>
      <c r="J23" s="4">
        <f t="shared" si="6"/>
        <v>6110</v>
      </c>
      <c r="K23" s="4">
        <v>0</v>
      </c>
      <c r="L23" s="4">
        <v>0</v>
      </c>
      <c r="M23" s="4">
        <f>$C$20*$B$23</f>
        <v>1950</v>
      </c>
      <c r="N23" s="4">
        <f t="shared" si="6"/>
        <v>6110</v>
      </c>
      <c r="O23" s="4">
        <f t="shared" si="6"/>
        <v>6110</v>
      </c>
      <c r="P23" s="4">
        <f t="shared" si="6"/>
        <v>6110</v>
      </c>
      <c r="Q23" s="4">
        <f t="shared" si="6"/>
        <v>6110</v>
      </c>
      <c r="R23" s="4">
        <f t="shared" si="6"/>
        <v>6110</v>
      </c>
      <c r="S23" s="4">
        <f t="shared" si="6"/>
        <v>6110</v>
      </c>
      <c r="T23" s="4">
        <f t="shared" si="6"/>
        <v>6110</v>
      </c>
      <c r="U23" s="4">
        <f t="shared" si="6"/>
        <v>6110</v>
      </c>
      <c r="V23" s="4">
        <f t="shared" si="6"/>
        <v>6110</v>
      </c>
      <c r="W23" s="4">
        <v>0</v>
      </c>
      <c r="X23" s="4">
        <v>0</v>
      </c>
      <c r="Y23" s="4">
        <f>$C$20*$B$23</f>
        <v>1950</v>
      </c>
      <c r="Z23" s="4">
        <f t="shared" si="6"/>
        <v>6110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39"/>
    </row>
    <row r="24" spans="1:54" ht="1.1499999999999999" customHeight="1">
      <c r="A24" s="6"/>
      <c r="B24" s="18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>
        <v>0</v>
      </c>
      <c r="X24" s="52">
        <v>0</v>
      </c>
      <c r="Y24" s="52"/>
      <c r="Z24" s="52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39"/>
    </row>
    <row r="25" spans="1:54">
      <c r="A25" s="6" t="s">
        <v>11</v>
      </c>
      <c r="B25" s="17">
        <v>15</v>
      </c>
      <c r="C25" s="85">
        <f>$B$25*$B$26</f>
        <v>15000</v>
      </c>
      <c r="D25" s="85">
        <f t="shared" ref="D25:Z25" si="7">$B$25*$B$26</f>
        <v>15000</v>
      </c>
      <c r="E25" s="85">
        <f t="shared" si="7"/>
        <v>15000</v>
      </c>
      <c r="F25" s="85">
        <f t="shared" si="7"/>
        <v>15000</v>
      </c>
      <c r="G25" s="85">
        <f t="shared" si="7"/>
        <v>15000</v>
      </c>
      <c r="H25" s="85">
        <f t="shared" si="7"/>
        <v>15000</v>
      </c>
      <c r="I25" s="85">
        <f t="shared" si="7"/>
        <v>15000</v>
      </c>
      <c r="J25" s="85">
        <f t="shared" si="7"/>
        <v>15000</v>
      </c>
      <c r="K25" s="85">
        <v>0</v>
      </c>
      <c r="L25" s="85">
        <v>0</v>
      </c>
      <c r="M25" s="85">
        <f t="shared" si="7"/>
        <v>15000</v>
      </c>
      <c r="N25" s="85">
        <f t="shared" si="7"/>
        <v>15000</v>
      </c>
      <c r="O25" s="85">
        <f t="shared" si="7"/>
        <v>15000</v>
      </c>
      <c r="P25" s="85">
        <f t="shared" si="7"/>
        <v>15000</v>
      </c>
      <c r="Q25" s="85">
        <f t="shared" si="7"/>
        <v>15000</v>
      </c>
      <c r="R25" s="85">
        <f t="shared" si="7"/>
        <v>15000</v>
      </c>
      <c r="S25" s="85">
        <f t="shared" si="7"/>
        <v>15000</v>
      </c>
      <c r="T25" s="85">
        <f t="shared" si="7"/>
        <v>15000</v>
      </c>
      <c r="U25" s="85">
        <f t="shared" si="7"/>
        <v>15000</v>
      </c>
      <c r="V25" s="85">
        <f t="shared" si="7"/>
        <v>15000</v>
      </c>
      <c r="W25" s="85">
        <v>0</v>
      </c>
      <c r="X25" s="85">
        <v>0</v>
      </c>
      <c r="Y25" s="85">
        <v>15000</v>
      </c>
      <c r="Z25" s="85">
        <f t="shared" si="7"/>
        <v>15000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39"/>
    </row>
    <row r="26" spans="1:54">
      <c r="A26" s="6" t="s">
        <v>12</v>
      </c>
      <c r="B26" s="17">
        <v>1000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39"/>
    </row>
    <row r="27" spans="1:54" ht="10.9" customHeight="1">
      <c r="A27" s="6" t="s">
        <v>26</v>
      </c>
      <c r="B27" s="17">
        <v>5000</v>
      </c>
      <c r="C27" s="50">
        <f>$B$27</f>
        <v>5000</v>
      </c>
      <c r="D27" s="50">
        <f t="shared" ref="D27:Z27" si="8">$B$27</f>
        <v>5000</v>
      </c>
      <c r="E27" s="50">
        <f t="shared" si="8"/>
        <v>5000</v>
      </c>
      <c r="F27" s="50">
        <f t="shared" si="8"/>
        <v>5000</v>
      </c>
      <c r="G27" s="50">
        <f t="shared" si="8"/>
        <v>5000</v>
      </c>
      <c r="H27" s="50">
        <f t="shared" si="8"/>
        <v>5000</v>
      </c>
      <c r="I27" s="50">
        <f t="shared" si="8"/>
        <v>5000</v>
      </c>
      <c r="J27" s="50">
        <f t="shared" si="8"/>
        <v>5000</v>
      </c>
      <c r="K27" s="50">
        <v>0</v>
      </c>
      <c r="L27" s="50">
        <v>0</v>
      </c>
      <c r="M27" s="50">
        <f t="shared" si="8"/>
        <v>5000</v>
      </c>
      <c r="N27" s="50">
        <f t="shared" si="8"/>
        <v>5000</v>
      </c>
      <c r="O27" s="50">
        <f t="shared" si="8"/>
        <v>5000</v>
      </c>
      <c r="P27" s="50">
        <f t="shared" si="8"/>
        <v>5000</v>
      </c>
      <c r="Q27" s="50">
        <f t="shared" si="8"/>
        <v>5000</v>
      </c>
      <c r="R27" s="50">
        <f t="shared" si="8"/>
        <v>5000</v>
      </c>
      <c r="S27" s="50">
        <f t="shared" si="8"/>
        <v>5000</v>
      </c>
      <c r="T27" s="50">
        <f t="shared" si="8"/>
        <v>5000</v>
      </c>
      <c r="U27" s="50">
        <f t="shared" si="8"/>
        <v>5000</v>
      </c>
      <c r="V27" s="50">
        <f t="shared" si="8"/>
        <v>5000</v>
      </c>
      <c r="W27" s="50">
        <v>0</v>
      </c>
      <c r="X27" s="50">
        <v>0</v>
      </c>
      <c r="Y27" s="50">
        <f t="shared" si="8"/>
        <v>5000</v>
      </c>
      <c r="Z27" s="50">
        <f t="shared" si="8"/>
        <v>5000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39"/>
    </row>
    <row r="28" spans="1:54" ht="3" hidden="1" customHeight="1">
      <c r="A28" s="6"/>
      <c r="B28" s="17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39"/>
    </row>
    <row r="29" spans="1:54">
      <c r="A29" s="6" t="s">
        <v>13</v>
      </c>
      <c r="B29" s="17">
        <v>2000</v>
      </c>
      <c r="C29" s="16">
        <f>$B$29</f>
        <v>2000</v>
      </c>
      <c r="D29" s="16">
        <f t="shared" ref="D29:Z29" si="9">$B$29</f>
        <v>2000</v>
      </c>
      <c r="E29" s="16">
        <f t="shared" si="9"/>
        <v>2000</v>
      </c>
      <c r="F29" s="16">
        <f t="shared" si="9"/>
        <v>2000</v>
      </c>
      <c r="G29" s="16">
        <f t="shared" si="9"/>
        <v>2000</v>
      </c>
      <c r="H29" s="16">
        <f t="shared" si="9"/>
        <v>2000</v>
      </c>
      <c r="I29" s="16">
        <f t="shared" si="9"/>
        <v>2000</v>
      </c>
      <c r="J29" s="16">
        <f t="shared" si="9"/>
        <v>2000</v>
      </c>
      <c r="K29" s="16">
        <v>0</v>
      </c>
      <c r="L29" s="16">
        <v>0</v>
      </c>
      <c r="M29" s="16">
        <f t="shared" si="9"/>
        <v>2000</v>
      </c>
      <c r="N29" s="16">
        <f t="shared" si="9"/>
        <v>2000</v>
      </c>
      <c r="O29" s="16">
        <f t="shared" si="9"/>
        <v>2000</v>
      </c>
      <c r="P29" s="16">
        <f t="shared" si="9"/>
        <v>2000</v>
      </c>
      <c r="Q29" s="16">
        <f t="shared" si="9"/>
        <v>2000</v>
      </c>
      <c r="R29" s="16">
        <f t="shared" si="9"/>
        <v>2000</v>
      </c>
      <c r="S29" s="16">
        <f t="shared" si="9"/>
        <v>2000</v>
      </c>
      <c r="T29" s="16">
        <f t="shared" si="9"/>
        <v>2000</v>
      </c>
      <c r="U29" s="16">
        <f t="shared" si="9"/>
        <v>2000</v>
      </c>
      <c r="V29" s="16">
        <f t="shared" si="9"/>
        <v>2000</v>
      </c>
      <c r="W29" s="16">
        <v>0</v>
      </c>
      <c r="X29" s="16">
        <v>0</v>
      </c>
      <c r="Y29" s="16">
        <f t="shared" si="9"/>
        <v>2000</v>
      </c>
      <c r="Z29" s="16">
        <f t="shared" si="9"/>
        <v>2000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39"/>
    </row>
    <row r="30" spans="1:54">
      <c r="A30" s="6" t="s">
        <v>1</v>
      </c>
      <c r="B30" s="17">
        <v>5000</v>
      </c>
      <c r="C30" s="16"/>
      <c r="D30" s="16"/>
      <c r="E30" s="16">
        <f>$B$30</f>
        <v>5000</v>
      </c>
      <c r="F30" s="16">
        <f t="shared" ref="F30:Z30" si="10">$B$30</f>
        <v>5000</v>
      </c>
      <c r="G30" s="16">
        <f t="shared" si="10"/>
        <v>5000</v>
      </c>
      <c r="H30" s="16">
        <f t="shared" si="10"/>
        <v>5000</v>
      </c>
      <c r="I30" s="16">
        <f t="shared" si="10"/>
        <v>5000</v>
      </c>
      <c r="J30" s="16">
        <f t="shared" si="10"/>
        <v>5000</v>
      </c>
      <c r="K30" s="16">
        <v>0</v>
      </c>
      <c r="L30" s="16">
        <v>0</v>
      </c>
      <c r="M30" s="16">
        <f t="shared" si="10"/>
        <v>5000</v>
      </c>
      <c r="N30" s="16">
        <f t="shared" si="10"/>
        <v>5000</v>
      </c>
      <c r="O30" s="16">
        <f t="shared" si="10"/>
        <v>5000</v>
      </c>
      <c r="P30" s="16">
        <f t="shared" si="10"/>
        <v>5000</v>
      </c>
      <c r="Q30" s="16">
        <f t="shared" si="10"/>
        <v>5000</v>
      </c>
      <c r="R30" s="16">
        <f t="shared" si="10"/>
        <v>5000</v>
      </c>
      <c r="S30" s="16">
        <f t="shared" si="10"/>
        <v>5000</v>
      </c>
      <c r="T30" s="16">
        <f t="shared" si="10"/>
        <v>5000</v>
      </c>
      <c r="U30" s="16">
        <f t="shared" si="10"/>
        <v>5000</v>
      </c>
      <c r="V30" s="16">
        <f t="shared" si="10"/>
        <v>5000</v>
      </c>
      <c r="W30" s="16">
        <v>0</v>
      </c>
      <c r="X30" s="16">
        <v>0</v>
      </c>
      <c r="Y30" s="16">
        <f t="shared" si="10"/>
        <v>5000</v>
      </c>
      <c r="Z30" s="16">
        <f t="shared" si="10"/>
        <v>5000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39"/>
    </row>
    <row r="31" spans="1:54" ht="49.9" customHeight="1">
      <c r="A31" s="6" t="s">
        <v>3</v>
      </c>
      <c r="B31" s="65" t="s">
        <v>56</v>
      </c>
      <c r="C31" s="4">
        <f>(C11/100)*10</f>
        <v>26650</v>
      </c>
      <c r="D31" s="4">
        <f t="shared" ref="D31:V31" si="11">(D11/100)*10</f>
        <v>26650</v>
      </c>
      <c r="E31" s="4">
        <f t="shared" si="11"/>
        <v>24000</v>
      </c>
      <c r="F31" s="4">
        <f t="shared" si="11"/>
        <v>24000</v>
      </c>
      <c r="G31" s="4">
        <f t="shared" si="11"/>
        <v>26650</v>
      </c>
      <c r="H31" s="4">
        <f t="shared" si="11"/>
        <v>26650</v>
      </c>
      <c r="I31" s="4">
        <f t="shared" si="11"/>
        <v>26650</v>
      </c>
      <c r="J31" s="4">
        <f t="shared" si="11"/>
        <v>26650</v>
      </c>
      <c r="K31" s="4">
        <v>5000</v>
      </c>
      <c r="L31" s="4">
        <v>5000</v>
      </c>
      <c r="M31" s="4">
        <v>5000</v>
      </c>
      <c r="N31" s="4">
        <v>5000</v>
      </c>
      <c r="O31" s="4">
        <f t="shared" si="11"/>
        <v>26650</v>
      </c>
      <c r="P31" s="4">
        <f t="shared" si="11"/>
        <v>26650</v>
      </c>
      <c r="Q31" s="4">
        <f t="shared" si="11"/>
        <v>24000</v>
      </c>
      <c r="R31" s="4">
        <f t="shared" si="11"/>
        <v>24000</v>
      </c>
      <c r="S31" s="4">
        <f t="shared" si="11"/>
        <v>26650</v>
      </c>
      <c r="T31" s="4">
        <f t="shared" si="11"/>
        <v>26650</v>
      </c>
      <c r="U31" s="4">
        <f t="shared" si="11"/>
        <v>26650</v>
      </c>
      <c r="V31" s="4">
        <f t="shared" si="11"/>
        <v>26650</v>
      </c>
      <c r="W31" s="4">
        <v>5000</v>
      </c>
      <c r="X31" s="4">
        <v>5000</v>
      </c>
      <c r="Y31" s="4">
        <v>5000</v>
      </c>
      <c r="Z31" s="4">
        <f>(Z11/100)*10</f>
        <v>24000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39"/>
    </row>
    <row r="32" spans="1:54" ht="10.15" hidden="1" customHeight="1">
      <c r="A32" s="4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39"/>
    </row>
    <row r="33" spans="1:54">
      <c r="A33" s="6" t="s">
        <v>14</v>
      </c>
      <c r="B33" s="7">
        <v>5000</v>
      </c>
      <c r="C33" s="16">
        <f>B33</f>
        <v>5000</v>
      </c>
      <c r="D33" s="16">
        <f t="shared" ref="D33:Z33" si="12">C33</f>
        <v>5000</v>
      </c>
      <c r="E33" s="16">
        <f t="shared" si="12"/>
        <v>5000</v>
      </c>
      <c r="F33" s="16">
        <f t="shared" si="12"/>
        <v>5000</v>
      </c>
      <c r="G33" s="16">
        <f t="shared" si="12"/>
        <v>5000</v>
      </c>
      <c r="H33" s="16">
        <f t="shared" si="12"/>
        <v>5000</v>
      </c>
      <c r="I33" s="16">
        <f t="shared" si="12"/>
        <v>5000</v>
      </c>
      <c r="J33" s="16">
        <f t="shared" si="12"/>
        <v>5000</v>
      </c>
      <c r="K33" s="16">
        <v>0</v>
      </c>
      <c r="L33" s="16">
        <f t="shared" si="12"/>
        <v>0</v>
      </c>
      <c r="M33" s="16">
        <v>5000</v>
      </c>
      <c r="N33" s="16">
        <f t="shared" si="12"/>
        <v>5000</v>
      </c>
      <c r="O33" s="16">
        <f t="shared" si="12"/>
        <v>5000</v>
      </c>
      <c r="P33" s="16">
        <f t="shared" si="12"/>
        <v>5000</v>
      </c>
      <c r="Q33" s="16">
        <f t="shared" si="12"/>
        <v>5000</v>
      </c>
      <c r="R33" s="16">
        <f t="shared" si="12"/>
        <v>5000</v>
      </c>
      <c r="S33" s="16">
        <f t="shared" si="12"/>
        <v>5000</v>
      </c>
      <c r="T33" s="16">
        <f t="shared" si="12"/>
        <v>5000</v>
      </c>
      <c r="U33" s="16">
        <f t="shared" si="12"/>
        <v>5000</v>
      </c>
      <c r="V33" s="16">
        <f t="shared" si="12"/>
        <v>5000</v>
      </c>
      <c r="W33" s="16">
        <v>0</v>
      </c>
      <c r="X33" s="16">
        <v>0</v>
      </c>
      <c r="Y33" s="16">
        <f t="shared" si="12"/>
        <v>0</v>
      </c>
      <c r="Z33" s="16">
        <f t="shared" si="12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39"/>
    </row>
    <row r="34" spans="1:54" ht="11.45" customHeight="1">
      <c r="A34" s="6" t="s">
        <v>15</v>
      </c>
      <c r="B34" s="7">
        <v>10000</v>
      </c>
      <c r="C34" s="16">
        <v>10000</v>
      </c>
      <c r="D34" s="16">
        <f t="shared" ref="D34:I34" si="13">$B$34</f>
        <v>10000</v>
      </c>
      <c r="E34" s="16">
        <f t="shared" si="13"/>
        <v>10000</v>
      </c>
      <c r="F34" s="16">
        <f t="shared" si="13"/>
        <v>10000</v>
      </c>
      <c r="G34" s="16">
        <f t="shared" si="13"/>
        <v>10000</v>
      </c>
      <c r="H34" s="16">
        <f t="shared" si="13"/>
        <v>10000</v>
      </c>
      <c r="I34" s="16">
        <f t="shared" si="13"/>
        <v>10000</v>
      </c>
      <c r="J34" s="16">
        <v>10000</v>
      </c>
      <c r="K34" s="16">
        <v>0</v>
      </c>
      <c r="L34" s="16">
        <v>0</v>
      </c>
      <c r="M34" s="16">
        <v>100000</v>
      </c>
      <c r="N34" s="16">
        <v>10000</v>
      </c>
      <c r="O34" s="16">
        <f t="shared" ref="O34:U34" si="14">$B$34</f>
        <v>10000</v>
      </c>
      <c r="P34" s="16">
        <f t="shared" si="14"/>
        <v>10000</v>
      </c>
      <c r="Q34" s="16">
        <f t="shared" si="14"/>
        <v>10000</v>
      </c>
      <c r="R34" s="16">
        <f t="shared" si="14"/>
        <v>10000</v>
      </c>
      <c r="S34" s="16">
        <f t="shared" si="14"/>
        <v>10000</v>
      </c>
      <c r="T34" s="16">
        <f t="shared" si="14"/>
        <v>10000</v>
      </c>
      <c r="U34" s="16">
        <f t="shared" si="14"/>
        <v>10000</v>
      </c>
      <c r="V34" s="16">
        <v>10000</v>
      </c>
      <c r="W34" s="16">
        <v>0</v>
      </c>
      <c r="X34" s="16">
        <v>0</v>
      </c>
      <c r="Y34" s="16">
        <f>$B$34</f>
        <v>10000</v>
      </c>
      <c r="Z34" s="16">
        <v>100000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39"/>
    </row>
    <row r="35" spans="1:54" hidden="1">
      <c r="A35" s="6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39"/>
    </row>
    <row r="36" spans="1:54" ht="30" customHeight="1">
      <c r="A36" s="67" t="s">
        <v>27</v>
      </c>
      <c r="B36" s="66" t="s">
        <v>28</v>
      </c>
      <c r="C36" s="16">
        <f>C11*1.5%</f>
        <v>3997.5</v>
      </c>
      <c r="D36" s="16">
        <f t="shared" ref="D36:Z36" si="15">D11*1.5%</f>
        <v>3997.5</v>
      </c>
      <c r="E36" s="16">
        <f t="shared" si="15"/>
        <v>3600</v>
      </c>
      <c r="F36" s="16">
        <f t="shared" si="15"/>
        <v>3600</v>
      </c>
      <c r="G36" s="16">
        <f t="shared" si="15"/>
        <v>3997.5</v>
      </c>
      <c r="H36" s="16">
        <f t="shared" si="15"/>
        <v>3997.5</v>
      </c>
      <c r="I36" s="16">
        <f t="shared" si="15"/>
        <v>3997.5</v>
      </c>
      <c r="J36" s="16">
        <f t="shared" si="15"/>
        <v>3997.5</v>
      </c>
      <c r="K36" s="16">
        <f t="shared" si="15"/>
        <v>0</v>
      </c>
      <c r="L36" s="16">
        <f t="shared" si="15"/>
        <v>0</v>
      </c>
      <c r="M36" s="16">
        <f t="shared" si="15"/>
        <v>0</v>
      </c>
      <c r="N36" s="16">
        <f t="shared" si="15"/>
        <v>0</v>
      </c>
      <c r="O36" s="16">
        <f t="shared" si="15"/>
        <v>3997.5</v>
      </c>
      <c r="P36" s="16">
        <f t="shared" si="15"/>
        <v>3997.5</v>
      </c>
      <c r="Q36" s="16">
        <f t="shared" si="15"/>
        <v>3600</v>
      </c>
      <c r="R36" s="16">
        <f t="shared" si="15"/>
        <v>3600</v>
      </c>
      <c r="S36" s="16">
        <f t="shared" si="15"/>
        <v>3997.5</v>
      </c>
      <c r="T36" s="16">
        <f t="shared" si="15"/>
        <v>3997.5</v>
      </c>
      <c r="U36" s="16">
        <f t="shared" si="15"/>
        <v>3997.5</v>
      </c>
      <c r="V36" s="16">
        <f t="shared" si="15"/>
        <v>3997.5</v>
      </c>
      <c r="W36" s="16">
        <f t="shared" si="15"/>
        <v>0</v>
      </c>
      <c r="X36" s="16">
        <f t="shared" si="15"/>
        <v>0</v>
      </c>
      <c r="Y36" s="16">
        <f t="shared" si="15"/>
        <v>0</v>
      </c>
      <c r="Z36" s="16">
        <f t="shared" si="15"/>
        <v>3600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39"/>
    </row>
    <row r="37" spans="1:54" hidden="1">
      <c r="A37" s="20" t="s">
        <v>29</v>
      </c>
      <c r="B37" s="21"/>
      <c r="C37" s="4"/>
      <c r="D37" s="4"/>
      <c r="E37" s="4">
        <f>((C11+D11+E11)-(C22+D22+E22))*B37</f>
        <v>0</v>
      </c>
      <c r="F37" s="4"/>
      <c r="G37" s="4"/>
      <c r="H37" s="4">
        <f>((F11+G11+H11)-(F22+G22+H22))*B37</f>
        <v>0</v>
      </c>
      <c r="I37" s="4"/>
      <c r="J37" s="4"/>
      <c r="K37" s="4">
        <f>((I11+J11+K11)-(I22+J22+K22))*B37</f>
        <v>0</v>
      </c>
      <c r="L37" s="4"/>
      <c r="M37" s="4"/>
      <c r="N37" s="4">
        <f>((L11+M11+N11)-(L22+M22+N22))*B37</f>
        <v>0</v>
      </c>
      <c r="O37" s="4"/>
      <c r="P37" s="4"/>
      <c r="Q37" s="4">
        <f>((O11+P11+Q11)-(O22+P22+Q22))*B37</f>
        <v>0</v>
      </c>
      <c r="R37" s="4"/>
      <c r="S37" s="4"/>
      <c r="T37" s="4">
        <f>((R11+S11+T11)-(R22+S22+T22))*B37</f>
        <v>0</v>
      </c>
      <c r="U37" s="4"/>
      <c r="V37" s="4"/>
      <c r="W37" s="4">
        <f>((U11+V11+W11)-(U22+V22+W22))*B37</f>
        <v>0</v>
      </c>
      <c r="X37" s="4"/>
      <c r="Y37" s="4"/>
      <c r="Z37" s="4">
        <f>((X11+Y11+Z11)-(X22+Y22+Z22))*B37</f>
        <v>0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39"/>
    </row>
    <row r="38" spans="1:54">
      <c r="A38" s="20" t="s">
        <v>53</v>
      </c>
      <c r="B38" s="69">
        <v>27000</v>
      </c>
      <c r="C38" s="4"/>
      <c r="D38" s="4"/>
      <c r="E38" s="4">
        <v>9000</v>
      </c>
      <c r="F38" s="4"/>
      <c r="G38" s="4"/>
      <c r="H38" s="4"/>
      <c r="I38" s="4"/>
      <c r="J38" s="4"/>
      <c r="K38" s="4"/>
      <c r="L38" s="4"/>
      <c r="M38" s="4">
        <v>18000</v>
      </c>
      <c r="N38" s="4"/>
      <c r="O38" s="4"/>
      <c r="P38" s="4"/>
      <c r="Q38" s="4">
        <v>9000</v>
      </c>
      <c r="R38" s="4"/>
      <c r="S38" s="4"/>
      <c r="T38" s="4"/>
      <c r="U38" s="4"/>
      <c r="V38" s="4"/>
      <c r="W38" s="4"/>
      <c r="X38" s="4"/>
      <c r="Y38" s="4">
        <v>18000</v>
      </c>
      <c r="Z38" s="4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39"/>
    </row>
    <row r="39" spans="1:54">
      <c r="A39" s="22" t="s">
        <v>16</v>
      </c>
      <c r="B39" s="23"/>
      <c r="C39" s="24">
        <f t="shared" ref="C39:Z39" si="16">C11-C16</f>
        <v>131548.5</v>
      </c>
      <c r="D39" s="24">
        <f t="shared" si="16"/>
        <v>122548.5</v>
      </c>
      <c r="E39" s="24">
        <f t="shared" si="16"/>
        <v>103096</v>
      </c>
      <c r="F39" s="24">
        <f t="shared" si="16"/>
        <v>103096</v>
      </c>
      <c r="G39" s="24">
        <f t="shared" si="16"/>
        <v>126548.5</v>
      </c>
      <c r="H39" s="24">
        <f t="shared" si="16"/>
        <v>126548.5</v>
      </c>
      <c r="I39" s="24">
        <f t="shared" si="16"/>
        <v>126548.5</v>
      </c>
      <c r="J39" s="24">
        <f t="shared" si="16"/>
        <v>126548.5</v>
      </c>
      <c r="K39" s="24">
        <f t="shared" si="16"/>
        <v>-5000</v>
      </c>
      <c r="L39" s="24">
        <f t="shared" si="16"/>
        <v>-23000</v>
      </c>
      <c r="M39" s="24">
        <f t="shared" si="16"/>
        <v>-158480</v>
      </c>
      <c r="N39" s="24">
        <f t="shared" si="16"/>
        <v>-114304</v>
      </c>
      <c r="O39" s="24">
        <f t="shared" si="16"/>
        <v>126548.5</v>
      </c>
      <c r="P39" s="24">
        <f t="shared" si="16"/>
        <v>117548.5</v>
      </c>
      <c r="Q39" s="24">
        <f t="shared" si="16"/>
        <v>103096</v>
      </c>
      <c r="R39" s="24">
        <f t="shared" si="16"/>
        <v>103096</v>
      </c>
      <c r="S39" s="24">
        <f t="shared" si="16"/>
        <v>126548.5</v>
      </c>
      <c r="T39" s="24">
        <f t="shared" si="16"/>
        <v>126548.5</v>
      </c>
      <c r="U39" s="24">
        <f t="shared" si="16"/>
        <v>126548.5</v>
      </c>
      <c r="V39" s="24">
        <f t="shared" si="16"/>
        <v>126548.5</v>
      </c>
      <c r="W39" s="24">
        <f t="shared" si="16"/>
        <v>-5000</v>
      </c>
      <c r="X39" s="24">
        <f t="shared" si="16"/>
        <v>-23000</v>
      </c>
      <c r="Y39" s="24">
        <f t="shared" si="16"/>
        <v>-63480</v>
      </c>
      <c r="Z39" s="24">
        <f t="shared" si="16"/>
        <v>18096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39"/>
    </row>
    <row r="40" spans="1:54" s="46" customFormat="1" ht="2.4500000000000002" customHeight="1">
      <c r="A40" s="9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39"/>
    </row>
    <row r="41" spans="1:54" s="46" customFormat="1" ht="1.1499999999999999" hidden="1" customHeight="1">
      <c r="A41" s="9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39"/>
    </row>
    <row r="42" spans="1:54" ht="0.6" hidden="1" customHeight="1">
      <c r="A42" s="6"/>
      <c r="B42" s="2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6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39"/>
    </row>
    <row r="43" spans="1:54">
      <c r="A43" s="27" t="s">
        <v>17</v>
      </c>
      <c r="B43" s="25"/>
      <c r="C43" s="4"/>
      <c r="D43" s="4"/>
      <c r="E43" s="4"/>
      <c r="F43" s="70" t="s">
        <v>57</v>
      </c>
      <c r="G43" s="4"/>
      <c r="H43" s="4"/>
      <c r="I43" s="4"/>
      <c r="J43" s="4"/>
      <c r="K43" s="4"/>
      <c r="L43" s="4"/>
      <c r="M43" s="4"/>
      <c r="N43" s="26"/>
      <c r="O43" s="4"/>
      <c r="P43" s="4"/>
      <c r="Q43" s="4"/>
      <c r="R43" s="4"/>
      <c r="T43" s="4"/>
      <c r="U43" s="4"/>
      <c r="V43" s="4"/>
      <c r="W43" s="4"/>
      <c r="X43" s="4"/>
      <c r="Y43" s="4"/>
      <c r="Z43" s="4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39"/>
    </row>
    <row r="44" spans="1:54">
      <c r="A44" s="22" t="s">
        <v>18</v>
      </c>
      <c r="B44" s="28">
        <f>-B3</f>
        <v>-376000</v>
      </c>
      <c r="C44" s="24">
        <f>B44+C39</f>
        <v>-244451.5</v>
      </c>
      <c r="D44" s="24">
        <f t="shared" ref="D44:Z44" si="17">C44+D39</f>
        <v>-121903</v>
      </c>
      <c r="E44" s="24">
        <f t="shared" si="17"/>
        <v>-18807</v>
      </c>
      <c r="F44" s="24">
        <f t="shared" si="17"/>
        <v>84289</v>
      </c>
      <c r="G44" s="24">
        <f t="shared" si="17"/>
        <v>210837.5</v>
      </c>
      <c r="H44" s="24">
        <f t="shared" si="17"/>
        <v>337386</v>
      </c>
      <c r="I44" s="24">
        <f t="shared" si="17"/>
        <v>463934.5</v>
      </c>
      <c r="J44" s="24">
        <f t="shared" si="17"/>
        <v>590483</v>
      </c>
      <c r="K44" s="24">
        <f t="shared" si="17"/>
        <v>585483</v>
      </c>
      <c r="L44" s="24">
        <f t="shared" si="17"/>
        <v>562483</v>
      </c>
      <c r="M44" s="24">
        <f t="shared" si="17"/>
        <v>404003</v>
      </c>
      <c r="N44" s="24">
        <f t="shared" si="17"/>
        <v>289699</v>
      </c>
      <c r="O44" s="24">
        <f t="shared" si="17"/>
        <v>416247.5</v>
      </c>
      <c r="P44" s="24">
        <f t="shared" si="17"/>
        <v>533796</v>
      </c>
      <c r="Q44" s="24">
        <f t="shared" si="17"/>
        <v>636892</v>
      </c>
      <c r="R44" s="24">
        <f t="shared" si="17"/>
        <v>739988</v>
      </c>
      <c r="S44" s="24">
        <f t="shared" si="17"/>
        <v>866536.5</v>
      </c>
      <c r="T44" s="24">
        <f t="shared" si="17"/>
        <v>993085</v>
      </c>
      <c r="U44" s="24">
        <f t="shared" si="17"/>
        <v>1119633.5</v>
      </c>
      <c r="V44" s="24">
        <f t="shared" si="17"/>
        <v>1246182</v>
      </c>
      <c r="W44" s="24">
        <f t="shared" si="17"/>
        <v>1241182</v>
      </c>
      <c r="X44" s="24">
        <f t="shared" si="17"/>
        <v>1218182</v>
      </c>
      <c r="Y44" s="24">
        <f t="shared" si="17"/>
        <v>1154702</v>
      </c>
      <c r="Z44" s="24">
        <f t="shared" si="17"/>
        <v>1172798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39"/>
    </row>
    <row r="45" spans="1:54">
      <c r="A45" s="27" t="s">
        <v>19</v>
      </c>
      <c r="B45" s="29"/>
      <c r="C45" s="40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0"/>
      <c r="J45" s="40"/>
      <c r="K45" s="4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1:54">
      <c r="A46" s="6" t="s">
        <v>20</v>
      </c>
      <c r="B46" s="30">
        <v>9445</v>
      </c>
      <c r="C46" s="40"/>
      <c r="D46" s="40"/>
      <c r="E46" s="40"/>
      <c r="F46" s="40" t="s">
        <v>54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1:54">
      <c r="A47" s="49"/>
      <c r="B47" s="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</row>
    <row r="48" spans="1:54">
      <c r="A48" s="6" t="s">
        <v>21</v>
      </c>
      <c r="B48" s="19"/>
      <c r="C48" s="31"/>
      <c r="D48" s="31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1:54">
      <c r="A49" s="6" t="s">
        <v>22</v>
      </c>
      <c r="B49" s="32">
        <v>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1:54">
      <c r="A50" s="6" t="s">
        <v>23</v>
      </c>
      <c r="B50" s="32">
        <v>1.798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1:54">
      <c r="A51" s="6" t="s">
        <v>24</v>
      </c>
      <c r="B51" s="19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1:54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1:5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1:5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</row>
    <row r="55" spans="1:54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</row>
    <row r="56" spans="1:5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</row>
    <row r="57" spans="1:5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</row>
    <row r="58" spans="1:5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</row>
    <row r="59" spans="1:5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</row>
    <row r="60" spans="1:5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</row>
    <row r="61" spans="1:5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</row>
    <row r="62" spans="1:5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</row>
    <row r="63" spans="1:5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</row>
    <row r="64" spans="1:5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</row>
  </sheetData>
  <mergeCells count="24"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W25:W26"/>
    <mergeCell ref="X25:X26"/>
    <mergeCell ref="Y25:Y26"/>
    <mergeCell ref="Z25:Z26"/>
    <mergeCell ref="R25:R26"/>
    <mergeCell ref="S25:S26"/>
    <mergeCell ref="T25:T26"/>
    <mergeCell ref="U25:U26"/>
    <mergeCell ref="V25:V26"/>
  </mergeCells>
  <phoneticPr fontId="9" type="noConversion"/>
  <pageMargins left="0.7" right="0.7" top="0.75" bottom="0.75" header="0.3" footer="0.3"/>
  <pageSetup paperSize="9" orientation="portrait" horizontalDpi="0" verticalDpi="0" r:id="rId1"/>
  <ignoredErrors>
    <ignoredError sqref="D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4"/>
  <sheetViews>
    <sheetView zoomScale="81" zoomScaleNormal="81" workbookViewId="0">
      <selection activeCell="B7" sqref="B7"/>
    </sheetView>
  </sheetViews>
  <sheetFormatPr defaultColWidth="8.85546875" defaultRowHeight="12"/>
  <cols>
    <col min="1" max="1" width="35.28515625" style="38" customWidth="1"/>
    <col min="2" max="2" width="14.42578125" style="38" customWidth="1"/>
    <col min="3" max="3" width="8.85546875" style="38"/>
    <col min="4" max="4" width="9.7109375" style="38" customWidth="1"/>
    <col min="5" max="7" width="8.85546875" style="38"/>
    <col min="8" max="8" width="11.140625" style="38" customWidth="1"/>
    <col min="9" max="9" width="10.7109375" style="38" customWidth="1"/>
    <col min="10" max="11" width="10" style="38" customWidth="1"/>
    <col min="12" max="12" width="10.85546875" style="38" customWidth="1"/>
    <col min="13" max="13" width="10" style="38" customWidth="1"/>
    <col min="14" max="14" width="10.7109375" style="38" customWidth="1"/>
    <col min="15" max="16" width="9.28515625" style="38" bestFit="1" customWidth="1"/>
    <col min="17" max="17" width="13.140625" style="38" customWidth="1"/>
    <col min="18" max="19" width="10.28515625" style="38" customWidth="1"/>
    <col min="20" max="20" width="11.28515625" style="38" customWidth="1"/>
    <col min="21" max="21" width="9.28515625" style="38" customWidth="1"/>
    <col min="22" max="22" width="9.7109375" style="38" customWidth="1"/>
    <col min="23" max="23" width="10.28515625" style="38" customWidth="1"/>
    <col min="24" max="24" width="11.140625" style="38" customWidth="1"/>
    <col min="25" max="25" width="10.85546875" style="38" customWidth="1"/>
    <col min="26" max="26" width="8.85546875" style="38" customWidth="1"/>
    <col min="27" max="16384" width="8.85546875" style="38"/>
  </cols>
  <sheetData>
    <row r="1" spans="1:54" ht="16.899999999999999" customHeight="1">
      <c r="A1" s="48" t="s">
        <v>30</v>
      </c>
    </row>
    <row r="2" spans="1:54" ht="38.450000000000003" customHeight="1">
      <c r="A2" s="1" t="s">
        <v>4</v>
      </c>
      <c r="B2" s="33"/>
      <c r="C2" s="34" t="s">
        <v>37</v>
      </c>
      <c r="D2" s="34" t="s">
        <v>38</v>
      </c>
      <c r="E2" s="34" t="s">
        <v>39</v>
      </c>
      <c r="F2" s="34" t="s">
        <v>40</v>
      </c>
      <c r="G2" s="34" t="s">
        <v>41</v>
      </c>
      <c r="H2" s="34" t="s">
        <v>42</v>
      </c>
      <c r="I2" s="34" t="s">
        <v>43</v>
      </c>
      <c r="J2" s="34" t="s">
        <v>44</v>
      </c>
      <c r="K2" s="34" t="s">
        <v>45</v>
      </c>
      <c r="L2" s="34" t="s">
        <v>46</v>
      </c>
      <c r="M2" s="34" t="s">
        <v>47</v>
      </c>
      <c r="N2" s="35" t="s">
        <v>48</v>
      </c>
      <c r="O2" s="34" t="s">
        <v>37</v>
      </c>
      <c r="P2" s="34" t="s">
        <v>38</v>
      </c>
      <c r="Q2" s="34" t="s">
        <v>39</v>
      </c>
      <c r="R2" s="34" t="s">
        <v>40</v>
      </c>
      <c r="S2" s="34" t="s">
        <v>41</v>
      </c>
      <c r="T2" s="34" t="s">
        <v>42</v>
      </c>
      <c r="U2" s="34" t="s">
        <v>43</v>
      </c>
      <c r="V2" s="34" t="s">
        <v>44</v>
      </c>
      <c r="W2" s="34" t="s">
        <v>45</v>
      </c>
      <c r="X2" s="34" t="s">
        <v>46</v>
      </c>
      <c r="Y2" s="34" t="s">
        <v>47</v>
      </c>
      <c r="Z2" s="34" t="s">
        <v>48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7"/>
    </row>
    <row r="3" spans="1:54">
      <c r="A3" s="2" t="s">
        <v>5</v>
      </c>
      <c r="B3" s="3">
        <f>B4+B5+B6+B7+B8+B9+B10</f>
        <v>1043000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39"/>
    </row>
    <row r="4" spans="1:54">
      <c r="A4" s="6" t="s">
        <v>0</v>
      </c>
      <c r="B4" s="7">
        <v>250000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39"/>
    </row>
    <row r="5" spans="1:54">
      <c r="A5" s="6" t="s">
        <v>55</v>
      </c>
      <c r="B5" s="7">
        <v>15000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39"/>
    </row>
    <row r="6" spans="1:54">
      <c r="A6" s="54" t="s">
        <v>31</v>
      </c>
      <c r="B6" s="7">
        <v>30000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39"/>
    </row>
    <row r="7" spans="1:54" ht="24">
      <c r="A7" s="6" t="s">
        <v>75</v>
      </c>
      <c r="B7" s="7">
        <v>552000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39"/>
    </row>
    <row r="8" spans="1:54">
      <c r="A8" s="6" t="s">
        <v>33</v>
      </c>
      <c r="B8" s="7">
        <v>50000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39"/>
    </row>
    <row r="9" spans="1:54" ht="24">
      <c r="A9" s="6" t="s">
        <v>74</v>
      </c>
      <c r="B9" s="7">
        <v>76000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39"/>
    </row>
    <row r="10" spans="1:54">
      <c r="A10" s="6" t="s">
        <v>25</v>
      </c>
      <c r="B10" s="7">
        <v>70000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39"/>
    </row>
    <row r="11" spans="1:54">
      <c r="A11" s="2" t="s">
        <v>6</v>
      </c>
      <c r="B11" s="3"/>
      <c r="C11" s="8">
        <f>(C12*C13)+C14+C15</f>
        <v>376500</v>
      </c>
      <c r="D11" s="8">
        <f t="shared" ref="D11:Z11" si="0">(D12*D13)+D14+D15</f>
        <v>376500</v>
      </c>
      <c r="E11" s="8">
        <f t="shared" si="0"/>
        <v>350000</v>
      </c>
      <c r="F11" s="8">
        <f t="shared" si="0"/>
        <v>350000</v>
      </c>
      <c r="G11" s="8">
        <f t="shared" si="0"/>
        <v>376500</v>
      </c>
      <c r="H11" s="8">
        <f t="shared" si="0"/>
        <v>376500</v>
      </c>
      <c r="I11" s="8">
        <f t="shared" si="0"/>
        <v>376500</v>
      </c>
      <c r="J11" s="8">
        <f t="shared" si="0"/>
        <v>376500</v>
      </c>
      <c r="K11" s="8">
        <f>(K12*K13)+K14+K15</f>
        <v>0</v>
      </c>
      <c r="L11" s="8">
        <f>(L12*L13)+L14+L15</f>
        <v>0</v>
      </c>
      <c r="M11" s="8">
        <f t="shared" si="0"/>
        <v>0</v>
      </c>
      <c r="N11" s="8">
        <f t="shared" si="0"/>
        <v>350000</v>
      </c>
      <c r="O11" s="8">
        <f t="shared" si="0"/>
        <v>376500</v>
      </c>
      <c r="P11" s="8">
        <f t="shared" si="0"/>
        <v>376500</v>
      </c>
      <c r="Q11" s="8">
        <f t="shared" si="0"/>
        <v>350000</v>
      </c>
      <c r="R11" s="8">
        <f t="shared" si="0"/>
        <v>350000</v>
      </c>
      <c r="S11" s="8">
        <f t="shared" si="0"/>
        <v>376500</v>
      </c>
      <c r="T11" s="8">
        <f t="shared" si="0"/>
        <v>376500</v>
      </c>
      <c r="U11" s="8">
        <f t="shared" si="0"/>
        <v>376500</v>
      </c>
      <c r="V11" s="8">
        <f t="shared" si="0"/>
        <v>376500</v>
      </c>
      <c r="W11" s="8">
        <f t="shared" si="0"/>
        <v>0</v>
      </c>
      <c r="X11" s="8">
        <f t="shared" si="0"/>
        <v>0</v>
      </c>
      <c r="Y11" s="8">
        <f t="shared" si="0"/>
        <v>0</v>
      </c>
      <c r="Z11" s="8">
        <f t="shared" si="0"/>
        <v>350000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s="59" customFormat="1" ht="27.6" customHeight="1">
      <c r="A12" s="49" t="s">
        <v>36</v>
      </c>
      <c r="B12" s="60">
        <v>100</v>
      </c>
      <c r="C12" s="56">
        <v>100</v>
      </c>
      <c r="D12" s="56">
        <v>100</v>
      </c>
      <c r="E12" s="56">
        <v>100</v>
      </c>
      <c r="F12" s="56">
        <v>100</v>
      </c>
      <c r="G12" s="56">
        <v>100</v>
      </c>
      <c r="H12" s="56">
        <v>100</v>
      </c>
      <c r="I12" s="56">
        <v>100</v>
      </c>
      <c r="J12" s="56">
        <v>100</v>
      </c>
      <c r="K12" s="57"/>
      <c r="L12" s="57"/>
      <c r="M12" s="57"/>
      <c r="N12" s="57">
        <v>100</v>
      </c>
      <c r="O12" s="57">
        <v>100</v>
      </c>
      <c r="P12" s="57">
        <v>100</v>
      </c>
      <c r="Q12" s="57">
        <v>100</v>
      </c>
      <c r="R12" s="57">
        <v>100</v>
      </c>
      <c r="S12" s="57">
        <v>100</v>
      </c>
      <c r="T12" s="57">
        <v>100</v>
      </c>
      <c r="U12" s="57">
        <v>100</v>
      </c>
      <c r="V12" s="57">
        <v>100</v>
      </c>
      <c r="W12" s="57"/>
      <c r="X12" s="57"/>
      <c r="Y12" s="57"/>
      <c r="Z12" s="57">
        <v>100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</row>
    <row r="13" spans="1:54">
      <c r="A13" s="6" t="s">
        <v>35</v>
      </c>
      <c r="B13" s="55">
        <v>3500</v>
      </c>
      <c r="C13" s="64">
        <v>3500</v>
      </c>
      <c r="D13" s="64">
        <v>3500</v>
      </c>
      <c r="E13" s="64">
        <v>3500</v>
      </c>
      <c r="F13" s="64">
        <v>3500</v>
      </c>
      <c r="G13" s="64">
        <v>3500</v>
      </c>
      <c r="H13" s="64">
        <v>3500</v>
      </c>
      <c r="I13" s="64">
        <v>3500</v>
      </c>
      <c r="J13" s="64">
        <v>3500</v>
      </c>
      <c r="K13" s="10"/>
      <c r="L13" s="10"/>
      <c r="M13" s="10"/>
      <c r="N13" s="10">
        <v>3500</v>
      </c>
      <c r="O13" s="10">
        <v>3500</v>
      </c>
      <c r="P13" s="10">
        <v>3500</v>
      </c>
      <c r="Q13" s="10">
        <v>3500</v>
      </c>
      <c r="R13" s="10">
        <v>3500</v>
      </c>
      <c r="S13" s="10">
        <v>3500</v>
      </c>
      <c r="T13" s="10">
        <v>3500</v>
      </c>
      <c r="U13" s="10">
        <v>3500</v>
      </c>
      <c r="V13" s="10">
        <v>3500</v>
      </c>
      <c r="W13" s="10"/>
      <c r="X13" s="10"/>
      <c r="Y13" s="10"/>
      <c r="Z13" s="10">
        <v>3500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59" customFormat="1" ht="1.1499999999999999" customHeight="1">
      <c r="A14" s="49" t="s">
        <v>49</v>
      </c>
      <c r="B14" s="61"/>
      <c r="C14" s="62"/>
      <c r="D14" s="62"/>
      <c r="E14" s="62"/>
      <c r="F14" s="62"/>
      <c r="G14" s="62"/>
      <c r="H14" s="62"/>
      <c r="I14" s="62"/>
      <c r="J14" s="62"/>
      <c r="K14" s="51"/>
      <c r="L14" s="51"/>
      <c r="M14" s="51"/>
      <c r="N14" s="62"/>
      <c r="O14" s="62"/>
      <c r="P14" s="62"/>
      <c r="Q14" s="62"/>
      <c r="R14" s="62"/>
      <c r="S14" s="62"/>
      <c r="T14" s="62"/>
      <c r="U14" s="62"/>
      <c r="V14" s="62"/>
      <c r="W14" s="51"/>
      <c r="X14" s="51"/>
      <c r="Y14" s="5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 ht="24">
      <c r="A15" s="68" t="s">
        <v>34</v>
      </c>
      <c r="B15" s="13"/>
      <c r="C15" s="51">
        <v>26500</v>
      </c>
      <c r="D15" s="51">
        <v>26500</v>
      </c>
      <c r="E15" s="51"/>
      <c r="F15" s="51"/>
      <c r="G15" s="51">
        <v>26500</v>
      </c>
      <c r="H15" s="51">
        <v>26500</v>
      </c>
      <c r="I15" s="51">
        <v>26500</v>
      </c>
      <c r="J15" s="51">
        <v>26500</v>
      </c>
      <c r="K15" s="51"/>
      <c r="L15" s="51"/>
      <c r="M15" s="51"/>
      <c r="N15" s="51"/>
      <c r="O15" s="51">
        <v>26500</v>
      </c>
      <c r="P15" s="51">
        <v>26500</v>
      </c>
      <c r="Q15" s="51"/>
      <c r="R15" s="51"/>
      <c r="S15" s="51">
        <v>26500</v>
      </c>
      <c r="T15" s="51">
        <v>26500</v>
      </c>
      <c r="U15" s="51">
        <v>26500</v>
      </c>
      <c r="V15" s="51">
        <v>26500</v>
      </c>
      <c r="W15" s="51"/>
      <c r="X15" s="51"/>
      <c r="Y15" s="51"/>
      <c r="Z15" s="51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>
      <c r="A16" s="2" t="s">
        <v>7</v>
      </c>
      <c r="B16" s="3"/>
      <c r="C16" s="14">
        <f>C17+C22+C23+C24+C25+C27+C28+C29+C30+C31+C32+C33+C34+C35+C36+C37</f>
        <v>159057.5</v>
      </c>
      <c r="D16" s="14">
        <f>D17+D22+D23+D24+D25+D27+D28+D29+D30+D31+D32+D33+D34+D35+D36+D37+E38</f>
        <v>168057.5</v>
      </c>
      <c r="E16" s="14">
        <f>E17+E22+E23+E24+E25+E27+E28+E29+E30+E31+E32+E33+E34+E35+E36+E37+F38</f>
        <v>161010</v>
      </c>
      <c r="F16" s="14">
        <f t="shared" ref="F16:Z16" si="1">F17+F22+F23+F24+F25+F27+F28+F29+F30+F31+F32+F33+F34+F35+F36+F37+G38</f>
        <v>161010</v>
      </c>
      <c r="G16" s="14">
        <f t="shared" si="1"/>
        <v>164057.5</v>
      </c>
      <c r="H16" s="14">
        <f t="shared" si="1"/>
        <v>164057.5</v>
      </c>
      <c r="I16" s="14">
        <f t="shared" si="1"/>
        <v>164057.5</v>
      </c>
      <c r="J16" s="14">
        <f t="shared" si="1"/>
        <v>164057.5</v>
      </c>
      <c r="K16" s="14">
        <f t="shared" si="1"/>
        <v>5000</v>
      </c>
      <c r="L16" s="14">
        <f t="shared" si="1"/>
        <v>23000</v>
      </c>
      <c r="M16" s="14">
        <f t="shared" si="1"/>
        <v>158480</v>
      </c>
      <c r="N16" s="14">
        <f t="shared" si="1"/>
        <v>161010</v>
      </c>
      <c r="O16" s="14">
        <f t="shared" si="1"/>
        <v>164057.5</v>
      </c>
      <c r="P16" s="14">
        <f t="shared" si="1"/>
        <v>173057.5</v>
      </c>
      <c r="Q16" s="14">
        <f t="shared" si="1"/>
        <v>161010</v>
      </c>
      <c r="R16" s="14">
        <f t="shared" si="1"/>
        <v>161010</v>
      </c>
      <c r="S16" s="14">
        <f t="shared" si="1"/>
        <v>164057.5</v>
      </c>
      <c r="T16" s="14">
        <f t="shared" si="1"/>
        <v>164057.5</v>
      </c>
      <c r="U16" s="14">
        <f t="shared" si="1"/>
        <v>164057.5</v>
      </c>
      <c r="V16" s="14">
        <f t="shared" si="1"/>
        <v>164057.5</v>
      </c>
      <c r="W16" s="14">
        <f t="shared" si="1"/>
        <v>5000</v>
      </c>
      <c r="X16" s="14">
        <f t="shared" si="1"/>
        <v>23000</v>
      </c>
      <c r="Y16" s="14">
        <f t="shared" si="1"/>
        <v>63480</v>
      </c>
      <c r="Z16" s="14">
        <f t="shared" si="1"/>
        <v>246010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39"/>
    </row>
    <row r="17" spans="1:54">
      <c r="A17" s="6" t="s">
        <v>8</v>
      </c>
      <c r="B17" s="16"/>
      <c r="C17" s="4">
        <f>C19+C20</f>
        <v>55000</v>
      </c>
      <c r="D17" s="4">
        <f t="shared" ref="D17:Z17" si="2">D19+D20</f>
        <v>55000</v>
      </c>
      <c r="E17" s="4">
        <f t="shared" si="2"/>
        <v>55000</v>
      </c>
      <c r="F17" s="4">
        <f t="shared" si="2"/>
        <v>55000</v>
      </c>
      <c r="G17" s="4">
        <f t="shared" si="2"/>
        <v>55000</v>
      </c>
      <c r="H17" s="4">
        <f t="shared" si="2"/>
        <v>55000</v>
      </c>
      <c r="I17" s="4">
        <f t="shared" si="2"/>
        <v>55000</v>
      </c>
      <c r="J17" s="4">
        <f t="shared" si="2"/>
        <v>55000</v>
      </c>
      <c r="K17" s="4">
        <f t="shared" si="2"/>
        <v>0</v>
      </c>
      <c r="L17" s="4">
        <f t="shared" si="2"/>
        <v>0</v>
      </c>
      <c r="M17" s="4">
        <v>15000</v>
      </c>
      <c r="N17" s="4">
        <f t="shared" si="2"/>
        <v>55000</v>
      </c>
      <c r="O17" s="4">
        <f t="shared" si="2"/>
        <v>55000</v>
      </c>
      <c r="P17" s="4">
        <f t="shared" si="2"/>
        <v>55000</v>
      </c>
      <c r="Q17" s="4">
        <f t="shared" si="2"/>
        <v>55000</v>
      </c>
      <c r="R17" s="4">
        <f t="shared" si="2"/>
        <v>55000</v>
      </c>
      <c r="S17" s="4">
        <f t="shared" si="2"/>
        <v>55000</v>
      </c>
      <c r="T17" s="4">
        <f t="shared" si="2"/>
        <v>55000</v>
      </c>
      <c r="U17" s="4">
        <f t="shared" si="2"/>
        <v>55000</v>
      </c>
      <c r="V17" s="4">
        <f t="shared" si="2"/>
        <v>55000</v>
      </c>
      <c r="W17" s="4">
        <f t="shared" si="2"/>
        <v>0</v>
      </c>
      <c r="X17" s="4">
        <v>0</v>
      </c>
      <c r="Y17" s="4">
        <f t="shared" si="2"/>
        <v>15000</v>
      </c>
      <c r="Z17" s="4">
        <f t="shared" si="2"/>
        <v>55000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39"/>
    </row>
    <row r="18" spans="1:54">
      <c r="A18" s="42" t="s">
        <v>51</v>
      </c>
      <c r="B18" s="17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v>0</v>
      </c>
      <c r="X18" s="4">
        <v>0</v>
      </c>
      <c r="Y18" s="4"/>
      <c r="Z18" s="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39"/>
    </row>
    <row r="19" spans="1:54">
      <c r="A19" s="42" t="s">
        <v>50</v>
      </c>
      <c r="B19" s="17">
        <f xml:space="preserve"> 1000*10*4</f>
        <v>40000</v>
      </c>
      <c r="C19" s="4">
        <f>$B$19*$B$18</f>
        <v>40000</v>
      </c>
      <c r="D19" s="4">
        <f t="shared" ref="D19:Z19" si="3">$B$19*$B$18</f>
        <v>40000</v>
      </c>
      <c r="E19" s="4">
        <f t="shared" si="3"/>
        <v>40000</v>
      </c>
      <c r="F19" s="4">
        <f t="shared" si="3"/>
        <v>40000</v>
      </c>
      <c r="G19" s="4">
        <f t="shared" si="3"/>
        <v>40000</v>
      </c>
      <c r="H19" s="4">
        <f t="shared" si="3"/>
        <v>40000</v>
      </c>
      <c r="I19" s="4">
        <f t="shared" si="3"/>
        <v>40000</v>
      </c>
      <c r="J19" s="4">
        <f t="shared" si="3"/>
        <v>40000</v>
      </c>
      <c r="K19" s="4">
        <v>0</v>
      </c>
      <c r="L19" s="4">
        <v>0</v>
      </c>
      <c r="M19" s="4">
        <v>0</v>
      </c>
      <c r="N19" s="4">
        <f t="shared" si="3"/>
        <v>40000</v>
      </c>
      <c r="O19" s="4">
        <f t="shared" si="3"/>
        <v>40000</v>
      </c>
      <c r="P19" s="4">
        <f t="shared" si="3"/>
        <v>40000</v>
      </c>
      <c r="Q19" s="4">
        <f t="shared" si="3"/>
        <v>40000</v>
      </c>
      <c r="R19" s="4">
        <f t="shared" si="3"/>
        <v>40000</v>
      </c>
      <c r="S19" s="4">
        <f t="shared" si="3"/>
        <v>40000</v>
      </c>
      <c r="T19" s="4">
        <f t="shared" si="3"/>
        <v>40000</v>
      </c>
      <c r="U19" s="4">
        <f t="shared" si="3"/>
        <v>40000</v>
      </c>
      <c r="V19" s="4">
        <f t="shared" si="3"/>
        <v>40000</v>
      </c>
      <c r="W19" s="4">
        <v>0</v>
      </c>
      <c r="X19" s="4">
        <v>0</v>
      </c>
      <c r="Y19" s="4">
        <v>0</v>
      </c>
      <c r="Z19" s="4">
        <f t="shared" si="3"/>
        <v>40000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39"/>
    </row>
    <row r="20" spans="1:54" ht="24">
      <c r="A20" s="42" t="s">
        <v>52</v>
      </c>
      <c r="B20" s="17">
        <v>15000</v>
      </c>
      <c r="C20" s="4">
        <f>B20*B18</f>
        <v>15000</v>
      </c>
      <c r="D20" s="4">
        <f>B20*B18</f>
        <v>15000</v>
      </c>
      <c r="E20" s="4">
        <f>$B$20*$B$18</f>
        <v>15000</v>
      </c>
      <c r="F20" s="4">
        <f t="shared" ref="F20:Z20" si="4">$B$20*$B$18</f>
        <v>15000</v>
      </c>
      <c r="G20" s="4">
        <f t="shared" si="4"/>
        <v>15000</v>
      </c>
      <c r="H20" s="4">
        <f t="shared" si="4"/>
        <v>15000</v>
      </c>
      <c r="I20" s="4">
        <f t="shared" si="4"/>
        <v>15000</v>
      </c>
      <c r="J20" s="4">
        <f t="shared" si="4"/>
        <v>15000</v>
      </c>
      <c r="K20" s="4">
        <v>0</v>
      </c>
      <c r="L20" s="4">
        <v>0</v>
      </c>
      <c r="M20" s="4">
        <v>15000</v>
      </c>
      <c r="N20" s="4">
        <f t="shared" si="4"/>
        <v>15000</v>
      </c>
      <c r="O20" s="4">
        <f t="shared" si="4"/>
        <v>15000</v>
      </c>
      <c r="P20" s="4">
        <f t="shared" si="4"/>
        <v>15000</v>
      </c>
      <c r="Q20" s="4">
        <f t="shared" si="4"/>
        <v>15000</v>
      </c>
      <c r="R20" s="4">
        <f t="shared" si="4"/>
        <v>15000</v>
      </c>
      <c r="S20" s="4">
        <f t="shared" si="4"/>
        <v>15000</v>
      </c>
      <c r="T20" s="4">
        <f t="shared" si="4"/>
        <v>15000</v>
      </c>
      <c r="U20" s="4">
        <f t="shared" si="4"/>
        <v>15000</v>
      </c>
      <c r="V20" s="4">
        <f t="shared" si="4"/>
        <v>15000</v>
      </c>
      <c r="W20" s="4">
        <v>0</v>
      </c>
      <c r="X20" s="4">
        <v>0</v>
      </c>
      <c r="Y20" s="4">
        <f t="shared" si="4"/>
        <v>15000</v>
      </c>
      <c r="Z20" s="4">
        <f t="shared" si="4"/>
        <v>15000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39"/>
    </row>
    <row r="21" spans="1:54" ht="0.6" customHeight="1">
      <c r="A21" s="42"/>
      <c r="B21" s="18"/>
      <c r="C21" s="16"/>
      <c r="D21" s="16"/>
      <c r="E21" s="16"/>
      <c r="F21" s="16"/>
      <c r="G21" s="16"/>
      <c r="H21" s="16"/>
      <c r="I21" s="16"/>
      <c r="J21" s="16"/>
      <c r="K21" s="16"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0</v>
      </c>
      <c r="X21" s="16">
        <v>0</v>
      </c>
      <c r="Y21" s="16"/>
      <c r="Z21" s="16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39"/>
    </row>
    <row r="22" spans="1:54">
      <c r="A22" s="6" t="s">
        <v>9</v>
      </c>
      <c r="B22" s="18">
        <v>0.30199999999999999</v>
      </c>
      <c r="C22" s="4">
        <f>$C$17*$B$22</f>
        <v>16610</v>
      </c>
      <c r="D22" s="4">
        <f t="shared" ref="D22:Z22" si="5">$C$17*$B$22</f>
        <v>16610</v>
      </c>
      <c r="E22" s="4">
        <f t="shared" si="5"/>
        <v>16610</v>
      </c>
      <c r="F22" s="4">
        <f t="shared" si="5"/>
        <v>16610</v>
      </c>
      <c r="G22" s="4">
        <f t="shared" si="5"/>
        <v>16610</v>
      </c>
      <c r="H22" s="4">
        <f t="shared" si="5"/>
        <v>16610</v>
      </c>
      <c r="I22" s="4">
        <f t="shared" si="5"/>
        <v>16610</v>
      </c>
      <c r="J22" s="4">
        <f t="shared" si="5"/>
        <v>16610</v>
      </c>
      <c r="K22" s="4">
        <v>0</v>
      </c>
      <c r="L22" s="4">
        <v>0</v>
      </c>
      <c r="M22" s="4">
        <f>$C$20*$B$22</f>
        <v>4530</v>
      </c>
      <c r="N22" s="4">
        <f t="shared" si="5"/>
        <v>16610</v>
      </c>
      <c r="O22" s="4">
        <f t="shared" si="5"/>
        <v>16610</v>
      </c>
      <c r="P22" s="4">
        <f t="shared" si="5"/>
        <v>16610</v>
      </c>
      <c r="Q22" s="4">
        <f t="shared" si="5"/>
        <v>16610</v>
      </c>
      <c r="R22" s="4">
        <f t="shared" si="5"/>
        <v>16610</v>
      </c>
      <c r="S22" s="4">
        <f t="shared" si="5"/>
        <v>16610</v>
      </c>
      <c r="T22" s="4">
        <f t="shared" si="5"/>
        <v>16610</v>
      </c>
      <c r="U22" s="4">
        <f t="shared" si="5"/>
        <v>16610</v>
      </c>
      <c r="V22" s="4">
        <f t="shared" si="5"/>
        <v>16610</v>
      </c>
      <c r="W22" s="4">
        <v>0</v>
      </c>
      <c r="X22" s="4">
        <v>0</v>
      </c>
      <c r="Y22" s="4">
        <f>$C$20*$B$22</f>
        <v>4530</v>
      </c>
      <c r="Z22" s="4">
        <f t="shared" si="5"/>
        <v>16610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39"/>
    </row>
    <row r="23" spans="1:54">
      <c r="A23" s="6" t="s">
        <v>10</v>
      </c>
      <c r="B23" s="18">
        <v>0.13</v>
      </c>
      <c r="C23" s="4">
        <f>$C$17*$B$23</f>
        <v>7150</v>
      </c>
      <c r="D23" s="4">
        <f t="shared" ref="D23:Z23" si="6">$C$17*$B$23</f>
        <v>7150</v>
      </c>
      <c r="E23" s="4">
        <f t="shared" si="6"/>
        <v>7150</v>
      </c>
      <c r="F23" s="4">
        <f t="shared" si="6"/>
        <v>7150</v>
      </c>
      <c r="G23" s="4">
        <f t="shared" si="6"/>
        <v>7150</v>
      </c>
      <c r="H23" s="4">
        <f t="shared" si="6"/>
        <v>7150</v>
      </c>
      <c r="I23" s="4">
        <f t="shared" si="6"/>
        <v>7150</v>
      </c>
      <c r="J23" s="4">
        <f t="shared" si="6"/>
        <v>7150</v>
      </c>
      <c r="K23" s="4">
        <v>0</v>
      </c>
      <c r="L23" s="4">
        <v>0</v>
      </c>
      <c r="M23" s="4">
        <f>$C$20*$B$23</f>
        <v>1950</v>
      </c>
      <c r="N23" s="4">
        <f t="shared" si="6"/>
        <v>7150</v>
      </c>
      <c r="O23" s="4">
        <f t="shared" si="6"/>
        <v>7150</v>
      </c>
      <c r="P23" s="4">
        <f t="shared" si="6"/>
        <v>7150</v>
      </c>
      <c r="Q23" s="4">
        <f t="shared" si="6"/>
        <v>7150</v>
      </c>
      <c r="R23" s="4">
        <f t="shared" si="6"/>
        <v>7150</v>
      </c>
      <c r="S23" s="4">
        <f t="shared" si="6"/>
        <v>7150</v>
      </c>
      <c r="T23" s="4">
        <f t="shared" si="6"/>
        <v>7150</v>
      </c>
      <c r="U23" s="4">
        <f t="shared" si="6"/>
        <v>7150</v>
      </c>
      <c r="V23" s="4">
        <f t="shared" si="6"/>
        <v>7150</v>
      </c>
      <c r="W23" s="4">
        <v>0</v>
      </c>
      <c r="X23" s="4">
        <v>0</v>
      </c>
      <c r="Y23" s="4">
        <f>$C$20*$B$23</f>
        <v>1950</v>
      </c>
      <c r="Z23" s="4">
        <f t="shared" si="6"/>
        <v>7150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39"/>
    </row>
    <row r="24" spans="1:54" ht="1.1499999999999999" customHeight="1">
      <c r="A24" s="6"/>
      <c r="B24" s="18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>
        <v>0</v>
      </c>
      <c r="X24" s="71">
        <v>0</v>
      </c>
      <c r="Y24" s="71"/>
      <c r="Z24" s="71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39"/>
    </row>
    <row r="25" spans="1:54">
      <c r="A25" s="6" t="s">
        <v>11</v>
      </c>
      <c r="B25" s="17">
        <v>15</v>
      </c>
      <c r="C25" s="85">
        <f>$B$25*$B$26</f>
        <v>15000</v>
      </c>
      <c r="D25" s="85">
        <f t="shared" ref="D25:Z25" si="7">$B$25*$B$26</f>
        <v>15000</v>
      </c>
      <c r="E25" s="85">
        <f t="shared" si="7"/>
        <v>15000</v>
      </c>
      <c r="F25" s="85">
        <f t="shared" si="7"/>
        <v>15000</v>
      </c>
      <c r="G25" s="85">
        <f t="shared" si="7"/>
        <v>15000</v>
      </c>
      <c r="H25" s="85">
        <f t="shared" si="7"/>
        <v>15000</v>
      </c>
      <c r="I25" s="85">
        <f t="shared" si="7"/>
        <v>15000</v>
      </c>
      <c r="J25" s="85">
        <f t="shared" si="7"/>
        <v>15000</v>
      </c>
      <c r="K25" s="85">
        <v>0</v>
      </c>
      <c r="L25" s="85">
        <v>0</v>
      </c>
      <c r="M25" s="85">
        <f t="shared" si="7"/>
        <v>15000</v>
      </c>
      <c r="N25" s="85">
        <f t="shared" si="7"/>
        <v>15000</v>
      </c>
      <c r="O25" s="85">
        <f t="shared" si="7"/>
        <v>15000</v>
      </c>
      <c r="P25" s="85">
        <f t="shared" si="7"/>
        <v>15000</v>
      </c>
      <c r="Q25" s="85">
        <f t="shared" si="7"/>
        <v>15000</v>
      </c>
      <c r="R25" s="85">
        <f t="shared" si="7"/>
        <v>15000</v>
      </c>
      <c r="S25" s="85">
        <f t="shared" si="7"/>
        <v>15000</v>
      </c>
      <c r="T25" s="85">
        <f t="shared" si="7"/>
        <v>15000</v>
      </c>
      <c r="U25" s="85">
        <f t="shared" si="7"/>
        <v>15000</v>
      </c>
      <c r="V25" s="85">
        <f t="shared" si="7"/>
        <v>15000</v>
      </c>
      <c r="W25" s="85">
        <v>0</v>
      </c>
      <c r="X25" s="85">
        <v>0</v>
      </c>
      <c r="Y25" s="85">
        <v>15000</v>
      </c>
      <c r="Z25" s="85">
        <f t="shared" si="7"/>
        <v>15000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39"/>
    </row>
    <row r="26" spans="1:54">
      <c r="A26" s="6" t="s">
        <v>12</v>
      </c>
      <c r="B26" s="17">
        <v>1000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39"/>
    </row>
    <row r="27" spans="1:54" ht="10.9" customHeight="1">
      <c r="A27" s="6" t="s">
        <v>26</v>
      </c>
      <c r="B27" s="17">
        <v>5000</v>
      </c>
      <c r="C27" s="50">
        <f>$B$27</f>
        <v>5000</v>
      </c>
      <c r="D27" s="50">
        <f t="shared" ref="D27:Z27" si="8">$B$27</f>
        <v>5000</v>
      </c>
      <c r="E27" s="50">
        <f t="shared" si="8"/>
        <v>5000</v>
      </c>
      <c r="F27" s="50">
        <f t="shared" si="8"/>
        <v>5000</v>
      </c>
      <c r="G27" s="50">
        <f t="shared" si="8"/>
        <v>5000</v>
      </c>
      <c r="H27" s="50">
        <f t="shared" si="8"/>
        <v>5000</v>
      </c>
      <c r="I27" s="50">
        <f t="shared" si="8"/>
        <v>5000</v>
      </c>
      <c r="J27" s="50">
        <f t="shared" si="8"/>
        <v>5000</v>
      </c>
      <c r="K27" s="50">
        <v>0</v>
      </c>
      <c r="L27" s="50">
        <v>0</v>
      </c>
      <c r="M27" s="50">
        <f t="shared" si="8"/>
        <v>5000</v>
      </c>
      <c r="N27" s="50">
        <f t="shared" si="8"/>
        <v>5000</v>
      </c>
      <c r="O27" s="50">
        <f t="shared" si="8"/>
        <v>5000</v>
      </c>
      <c r="P27" s="50">
        <f t="shared" si="8"/>
        <v>5000</v>
      </c>
      <c r="Q27" s="50">
        <f t="shared" si="8"/>
        <v>5000</v>
      </c>
      <c r="R27" s="50">
        <f t="shared" si="8"/>
        <v>5000</v>
      </c>
      <c r="S27" s="50">
        <f t="shared" si="8"/>
        <v>5000</v>
      </c>
      <c r="T27" s="50">
        <f t="shared" si="8"/>
        <v>5000</v>
      </c>
      <c r="U27" s="50">
        <f t="shared" si="8"/>
        <v>5000</v>
      </c>
      <c r="V27" s="50">
        <f t="shared" si="8"/>
        <v>5000</v>
      </c>
      <c r="W27" s="50">
        <v>0</v>
      </c>
      <c r="X27" s="50">
        <v>0</v>
      </c>
      <c r="Y27" s="50">
        <f t="shared" si="8"/>
        <v>5000</v>
      </c>
      <c r="Z27" s="50">
        <f t="shared" si="8"/>
        <v>5000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39"/>
    </row>
    <row r="28" spans="1:54" ht="3" hidden="1" customHeight="1">
      <c r="A28" s="6"/>
      <c r="B28" s="17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39"/>
    </row>
    <row r="29" spans="1:54">
      <c r="A29" s="6" t="s">
        <v>13</v>
      </c>
      <c r="B29" s="17">
        <v>2000</v>
      </c>
      <c r="C29" s="16">
        <f>$B$29</f>
        <v>2000</v>
      </c>
      <c r="D29" s="16">
        <f t="shared" ref="D29:Z29" si="9">$B$29</f>
        <v>2000</v>
      </c>
      <c r="E29" s="16">
        <f t="shared" si="9"/>
        <v>2000</v>
      </c>
      <c r="F29" s="16">
        <f t="shared" si="9"/>
        <v>2000</v>
      </c>
      <c r="G29" s="16">
        <f t="shared" si="9"/>
        <v>2000</v>
      </c>
      <c r="H29" s="16">
        <f t="shared" si="9"/>
        <v>2000</v>
      </c>
      <c r="I29" s="16">
        <f t="shared" si="9"/>
        <v>2000</v>
      </c>
      <c r="J29" s="16">
        <f t="shared" si="9"/>
        <v>2000</v>
      </c>
      <c r="K29" s="16">
        <v>0</v>
      </c>
      <c r="L29" s="16">
        <v>0</v>
      </c>
      <c r="M29" s="16">
        <f t="shared" si="9"/>
        <v>2000</v>
      </c>
      <c r="N29" s="16">
        <f t="shared" si="9"/>
        <v>2000</v>
      </c>
      <c r="O29" s="16">
        <f t="shared" si="9"/>
        <v>2000</v>
      </c>
      <c r="P29" s="16">
        <f t="shared" si="9"/>
        <v>2000</v>
      </c>
      <c r="Q29" s="16">
        <f t="shared" si="9"/>
        <v>2000</v>
      </c>
      <c r="R29" s="16">
        <f t="shared" si="9"/>
        <v>2000</v>
      </c>
      <c r="S29" s="16">
        <f t="shared" si="9"/>
        <v>2000</v>
      </c>
      <c r="T29" s="16">
        <f t="shared" si="9"/>
        <v>2000</v>
      </c>
      <c r="U29" s="16">
        <f t="shared" si="9"/>
        <v>2000</v>
      </c>
      <c r="V29" s="16">
        <f t="shared" si="9"/>
        <v>2000</v>
      </c>
      <c r="W29" s="16">
        <v>0</v>
      </c>
      <c r="X29" s="16">
        <v>0</v>
      </c>
      <c r="Y29" s="16">
        <f t="shared" si="9"/>
        <v>2000</v>
      </c>
      <c r="Z29" s="16">
        <f t="shared" si="9"/>
        <v>2000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39"/>
    </row>
    <row r="30" spans="1:54">
      <c r="A30" s="6" t="s">
        <v>1</v>
      </c>
      <c r="B30" s="17">
        <v>5000</v>
      </c>
      <c r="C30" s="16"/>
      <c r="D30" s="16"/>
      <c r="E30" s="16">
        <f>$B$30</f>
        <v>5000</v>
      </c>
      <c r="F30" s="16">
        <f t="shared" ref="F30:Z30" si="10">$B$30</f>
        <v>5000</v>
      </c>
      <c r="G30" s="16">
        <f t="shared" si="10"/>
        <v>5000</v>
      </c>
      <c r="H30" s="16">
        <f t="shared" si="10"/>
        <v>5000</v>
      </c>
      <c r="I30" s="16">
        <f t="shared" si="10"/>
        <v>5000</v>
      </c>
      <c r="J30" s="16">
        <f t="shared" si="10"/>
        <v>5000</v>
      </c>
      <c r="K30" s="16">
        <v>0</v>
      </c>
      <c r="L30" s="16">
        <v>0</v>
      </c>
      <c r="M30" s="16">
        <f t="shared" si="10"/>
        <v>5000</v>
      </c>
      <c r="N30" s="16">
        <f t="shared" si="10"/>
        <v>5000</v>
      </c>
      <c r="O30" s="16">
        <f t="shared" si="10"/>
        <v>5000</v>
      </c>
      <c r="P30" s="16">
        <f t="shared" si="10"/>
        <v>5000</v>
      </c>
      <c r="Q30" s="16">
        <f t="shared" si="10"/>
        <v>5000</v>
      </c>
      <c r="R30" s="16">
        <f t="shared" si="10"/>
        <v>5000</v>
      </c>
      <c r="S30" s="16">
        <f t="shared" si="10"/>
        <v>5000</v>
      </c>
      <c r="T30" s="16">
        <f t="shared" si="10"/>
        <v>5000</v>
      </c>
      <c r="U30" s="16">
        <f t="shared" si="10"/>
        <v>5000</v>
      </c>
      <c r="V30" s="16">
        <f t="shared" si="10"/>
        <v>5000</v>
      </c>
      <c r="W30" s="16">
        <v>0</v>
      </c>
      <c r="X30" s="16">
        <v>0</v>
      </c>
      <c r="Y30" s="16">
        <f t="shared" si="10"/>
        <v>5000</v>
      </c>
      <c r="Z30" s="16">
        <f t="shared" si="10"/>
        <v>5000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39"/>
    </row>
    <row r="31" spans="1:54" ht="49.9" customHeight="1">
      <c r="A31" s="6" t="s">
        <v>3</v>
      </c>
      <c r="B31" s="65" t="s">
        <v>56</v>
      </c>
      <c r="C31" s="4">
        <f>(C11/100)*10</f>
        <v>37650</v>
      </c>
      <c r="D31" s="4">
        <f t="shared" ref="D31:V31" si="11">(D11/100)*10</f>
        <v>37650</v>
      </c>
      <c r="E31" s="4">
        <f t="shared" si="11"/>
        <v>35000</v>
      </c>
      <c r="F31" s="4">
        <f t="shared" si="11"/>
        <v>35000</v>
      </c>
      <c r="G31" s="4">
        <f t="shared" si="11"/>
        <v>37650</v>
      </c>
      <c r="H31" s="4">
        <f t="shared" si="11"/>
        <v>37650</v>
      </c>
      <c r="I31" s="4">
        <f t="shared" si="11"/>
        <v>37650</v>
      </c>
      <c r="J31" s="4">
        <f t="shared" si="11"/>
        <v>37650</v>
      </c>
      <c r="K31" s="4">
        <v>5000</v>
      </c>
      <c r="L31" s="4">
        <v>5000</v>
      </c>
      <c r="M31" s="4">
        <v>5000</v>
      </c>
      <c r="N31" s="4">
        <f>(N11/100)*10</f>
        <v>35000</v>
      </c>
      <c r="O31" s="4">
        <f t="shared" si="11"/>
        <v>37650</v>
      </c>
      <c r="P31" s="4">
        <f t="shared" si="11"/>
        <v>37650</v>
      </c>
      <c r="Q31" s="4">
        <f t="shared" si="11"/>
        <v>35000</v>
      </c>
      <c r="R31" s="4">
        <f t="shared" si="11"/>
        <v>35000</v>
      </c>
      <c r="S31" s="4">
        <f t="shared" si="11"/>
        <v>37650</v>
      </c>
      <c r="T31" s="4">
        <f t="shared" si="11"/>
        <v>37650</v>
      </c>
      <c r="U31" s="4">
        <f t="shared" si="11"/>
        <v>37650</v>
      </c>
      <c r="V31" s="4">
        <f t="shared" si="11"/>
        <v>37650</v>
      </c>
      <c r="W31" s="4">
        <v>5000</v>
      </c>
      <c r="X31" s="4">
        <v>5000</v>
      </c>
      <c r="Y31" s="4">
        <v>5000</v>
      </c>
      <c r="Z31" s="4">
        <f>(Z11/100)*10</f>
        <v>35000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39"/>
    </row>
    <row r="32" spans="1:54" ht="10.15" hidden="1" customHeight="1">
      <c r="A32" s="4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39"/>
    </row>
    <row r="33" spans="1:54">
      <c r="A33" s="6" t="s">
        <v>14</v>
      </c>
      <c r="B33" s="7">
        <v>5000</v>
      </c>
      <c r="C33" s="16">
        <f>B33</f>
        <v>5000</v>
      </c>
      <c r="D33" s="16">
        <f t="shared" ref="D33:Z33" si="12">C33</f>
        <v>5000</v>
      </c>
      <c r="E33" s="16">
        <f t="shared" si="12"/>
        <v>5000</v>
      </c>
      <c r="F33" s="16">
        <f t="shared" si="12"/>
        <v>5000</v>
      </c>
      <c r="G33" s="16">
        <f t="shared" si="12"/>
        <v>5000</v>
      </c>
      <c r="H33" s="16">
        <f t="shared" si="12"/>
        <v>5000</v>
      </c>
      <c r="I33" s="16">
        <f t="shared" si="12"/>
        <v>5000</v>
      </c>
      <c r="J33" s="16">
        <f t="shared" si="12"/>
        <v>5000</v>
      </c>
      <c r="K33" s="16">
        <v>0</v>
      </c>
      <c r="L33" s="16">
        <f t="shared" si="12"/>
        <v>0</v>
      </c>
      <c r="M33" s="16">
        <v>5000</v>
      </c>
      <c r="N33" s="16">
        <f t="shared" si="12"/>
        <v>5000</v>
      </c>
      <c r="O33" s="16">
        <f t="shared" si="12"/>
        <v>5000</v>
      </c>
      <c r="P33" s="16">
        <f t="shared" si="12"/>
        <v>5000</v>
      </c>
      <c r="Q33" s="16">
        <f t="shared" si="12"/>
        <v>5000</v>
      </c>
      <c r="R33" s="16">
        <f t="shared" si="12"/>
        <v>5000</v>
      </c>
      <c r="S33" s="16">
        <f t="shared" si="12"/>
        <v>5000</v>
      </c>
      <c r="T33" s="16">
        <f t="shared" si="12"/>
        <v>5000</v>
      </c>
      <c r="U33" s="16">
        <f t="shared" si="12"/>
        <v>5000</v>
      </c>
      <c r="V33" s="16">
        <f t="shared" si="12"/>
        <v>5000</v>
      </c>
      <c r="W33" s="16">
        <v>0</v>
      </c>
      <c r="X33" s="16">
        <v>0</v>
      </c>
      <c r="Y33" s="16">
        <f t="shared" si="12"/>
        <v>0</v>
      </c>
      <c r="Z33" s="16">
        <f t="shared" si="12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39"/>
    </row>
    <row r="34" spans="1:54" ht="11.45" customHeight="1">
      <c r="A34" s="6" t="s">
        <v>15</v>
      </c>
      <c r="B34" s="7">
        <v>10000</v>
      </c>
      <c r="C34" s="16">
        <v>10000</v>
      </c>
      <c r="D34" s="16">
        <f t="shared" ref="D34:I34" si="13">$B$34</f>
        <v>10000</v>
      </c>
      <c r="E34" s="16">
        <f t="shared" si="13"/>
        <v>10000</v>
      </c>
      <c r="F34" s="16">
        <f t="shared" si="13"/>
        <v>10000</v>
      </c>
      <c r="G34" s="16">
        <f t="shared" si="13"/>
        <v>10000</v>
      </c>
      <c r="H34" s="16">
        <f t="shared" si="13"/>
        <v>10000</v>
      </c>
      <c r="I34" s="16">
        <f t="shared" si="13"/>
        <v>10000</v>
      </c>
      <c r="J34" s="16">
        <v>10000</v>
      </c>
      <c r="K34" s="16">
        <v>0</v>
      </c>
      <c r="L34" s="16">
        <v>0</v>
      </c>
      <c r="M34" s="16">
        <v>100000</v>
      </c>
      <c r="N34" s="16">
        <v>10000</v>
      </c>
      <c r="O34" s="16">
        <f t="shared" ref="O34:U34" si="14">$B$34</f>
        <v>10000</v>
      </c>
      <c r="P34" s="16">
        <f t="shared" si="14"/>
        <v>10000</v>
      </c>
      <c r="Q34" s="16">
        <f t="shared" si="14"/>
        <v>10000</v>
      </c>
      <c r="R34" s="16">
        <f t="shared" si="14"/>
        <v>10000</v>
      </c>
      <c r="S34" s="16">
        <f t="shared" si="14"/>
        <v>10000</v>
      </c>
      <c r="T34" s="16">
        <f t="shared" si="14"/>
        <v>10000</v>
      </c>
      <c r="U34" s="16">
        <f t="shared" si="14"/>
        <v>10000</v>
      </c>
      <c r="V34" s="16">
        <v>10000</v>
      </c>
      <c r="W34" s="16">
        <v>0</v>
      </c>
      <c r="X34" s="16">
        <v>0</v>
      </c>
      <c r="Y34" s="16">
        <f>$B$34</f>
        <v>10000</v>
      </c>
      <c r="Z34" s="16">
        <v>100000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39"/>
    </row>
    <row r="35" spans="1:54" hidden="1">
      <c r="A35" s="6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39"/>
    </row>
    <row r="36" spans="1:54" ht="30" customHeight="1">
      <c r="A36" s="67" t="s">
        <v>27</v>
      </c>
      <c r="B36" s="66" t="s">
        <v>28</v>
      </c>
      <c r="C36" s="16">
        <f>C11*1.5%</f>
        <v>5647.5</v>
      </c>
      <c r="D36" s="16">
        <f t="shared" ref="D36:Z36" si="15">D11*1.5%</f>
        <v>5647.5</v>
      </c>
      <c r="E36" s="16">
        <f t="shared" si="15"/>
        <v>5250</v>
      </c>
      <c r="F36" s="16">
        <f t="shared" si="15"/>
        <v>5250</v>
      </c>
      <c r="G36" s="16">
        <f t="shared" si="15"/>
        <v>5647.5</v>
      </c>
      <c r="H36" s="16">
        <f t="shared" si="15"/>
        <v>5647.5</v>
      </c>
      <c r="I36" s="16">
        <f t="shared" si="15"/>
        <v>5647.5</v>
      </c>
      <c r="J36" s="16">
        <f t="shared" si="15"/>
        <v>5647.5</v>
      </c>
      <c r="K36" s="16">
        <f t="shared" si="15"/>
        <v>0</v>
      </c>
      <c r="L36" s="16">
        <f t="shared" si="15"/>
        <v>0</v>
      </c>
      <c r="M36" s="16">
        <f t="shared" si="15"/>
        <v>0</v>
      </c>
      <c r="N36" s="16">
        <f t="shared" si="15"/>
        <v>5250</v>
      </c>
      <c r="O36" s="16">
        <f t="shared" si="15"/>
        <v>5647.5</v>
      </c>
      <c r="P36" s="16">
        <f t="shared" si="15"/>
        <v>5647.5</v>
      </c>
      <c r="Q36" s="16">
        <f t="shared" si="15"/>
        <v>5250</v>
      </c>
      <c r="R36" s="16">
        <f t="shared" si="15"/>
        <v>5250</v>
      </c>
      <c r="S36" s="16">
        <f t="shared" si="15"/>
        <v>5647.5</v>
      </c>
      <c r="T36" s="16">
        <f t="shared" si="15"/>
        <v>5647.5</v>
      </c>
      <c r="U36" s="16">
        <f t="shared" si="15"/>
        <v>5647.5</v>
      </c>
      <c r="V36" s="16">
        <f t="shared" si="15"/>
        <v>5647.5</v>
      </c>
      <c r="W36" s="16">
        <f t="shared" si="15"/>
        <v>0</v>
      </c>
      <c r="X36" s="16">
        <f t="shared" si="15"/>
        <v>0</v>
      </c>
      <c r="Y36" s="16">
        <f t="shared" si="15"/>
        <v>0</v>
      </c>
      <c r="Z36" s="16">
        <f t="shared" si="15"/>
        <v>5250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39"/>
    </row>
    <row r="37" spans="1:54" hidden="1">
      <c r="A37" s="20" t="s">
        <v>29</v>
      </c>
      <c r="B37" s="21"/>
      <c r="C37" s="4"/>
      <c r="D37" s="4"/>
      <c r="E37" s="4">
        <f>((C11+D11+E11)-(C22+D22+E22))*B37</f>
        <v>0</v>
      </c>
      <c r="F37" s="4"/>
      <c r="G37" s="4"/>
      <c r="H37" s="4">
        <f>((F11+G11+H11)-(F22+G22+H22))*B37</f>
        <v>0</v>
      </c>
      <c r="I37" s="4"/>
      <c r="J37" s="4"/>
      <c r="K37" s="4">
        <f>((I11+J11+K11)-(I22+J22+K22))*B37</f>
        <v>0</v>
      </c>
      <c r="L37" s="4"/>
      <c r="M37" s="4"/>
      <c r="N37" s="4">
        <f>((L11+M11+N11)-(L22+M22+N22))*B37</f>
        <v>0</v>
      </c>
      <c r="O37" s="4"/>
      <c r="P37" s="4"/>
      <c r="Q37" s="4">
        <f>((O11+P11+Q11)-(O22+P22+Q22))*B37</f>
        <v>0</v>
      </c>
      <c r="R37" s="4"/>
      <c r="S37" s="4"/>
      <c r="T37" s="4">
        <f>((R11+S11+T11)-(R22+S22+T22))*B37</f>
        <v>0</v>
      </c>
      <c r="U37" s="4"/>
      <c r="V37" s="4"/>
      <c r="W37" s="4">
        <f>((U11+V11+W11)-(U22+V22+W22))*B37</f>
        <v>0</v>
      </c>
      <c r="X37" s="4"/>
      <c r="Y37" s="4"/>
      <c r="Z37" s="4">
        <f>((X11+Y11+Z11)-(X22+Y22+Z22))*B37</f>
        <v>0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39"/>
    </row>
    <row r="38" spans="1:54">
      <c r="A38" s="20" t="s">
        <v>53</v>
      </c>
      <c r="B38" s="69">
        <v>27000</v>
      </c>
      <c r="C38" s="4"/>
      <c r="D38" s="4"/>
      <c r="E38" s="4">
        <v>9000</v>
      </c>
      <c r="F38" s="4"/>
      <c r="G38" s="4"/>
      <c r="H38" s="4"/>
      <c r="I38" s="4"/>
      <c r="J38" s="4"/>
      <c r="K38" s="4"/>
      <c r="L38" s="4"/>
      <c r="M38" s="4">
        <v>18000</v>
      </c>
      <c r="N38" s="4"/>
      <c r="O38" s="4"/>
      <c r="P38" s="4"/>
      <c r="Q38" s="4">
        <v>9000</v>
      </c>
      <c r="R38" s="4"/>
      <c r="S38" s="4"/>
      <c r="T38" s="4"/>
      <c r="U38" s="4"/>
      <c r="V38" s="4"/>
      <c r="W38" s="4"/>
      <c r="X38" s="4"/>
      <c r="Y38" s="4">
        <v>18000</v>
      </c>
      <c r="Z38" s="4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39"/>
    </row>
    <row r="39" spans="1:54">
      <c r="A39" s="22" t="s">
        <v>16</v>
      </c>
      <c r="B39" s="23"/>
      <c r="C39" s="24">
        <f t="shared" ref="C39:Z39" si="16">C11-C16</f>
        <v>217442.5</v>
      </c>
      <c r="D39" s="24">
        <f t="shared" si="16"/>
        <v>208442.5</v>
      </c>
      <c r="E39" s="24">
        <f t="shared" si="16"/>
        <v>188990</v>
      </c>
      <c r="F39" s="24">
        <f t="shared" si="16"/>
        <v>188990</v>
      </c>
      <c r="G39" s="24">
        <f t="shared" si="16"/>
        <v>212442.5</v>
      </c>
      <c r="H39" s="24">
        <f t="shared" si="16"/>
        <v>212442.5</v>
      </c>
      <c r="I39" s="24">
        <f t="shared" si="16"/>
        <v>212442.5</v>
      </c>
      <c r="J39" s="24">
        <f t="shared" si="16"/>
        <v>212442.5</v>
      </c>
      <c r="K39" s="24">
        <f t="shared" si="16"/>
        <v>-5000</v>
      </c>
      <c r="L39" s="24">
        <f t="shared" si="16"/>
        <v>-23000</v>
      </c>
      <c r="M39" s="24">
        <f t="shared" si="16"/>
        <v>-158480</v>
      </c>
      <c r="N39" s="24">
        <f t="shared" si="16"/>
        <v>188990</v>
      </c>
      <c r="O39" s="24">
        <f t="shared" si="16"/>
        <v>212442.5</v>
      </c>
      <c r="P39" s="24">
        <f t="shared" si="16"/>
        <v>203442.5</v>
      </c>
      <c r="Q39" s="24">
        <f t="shared" si="16"/>
        <v>188990</v>
      </c>
      <c r="R39" s="24">
        <f t="shared" si="16"/>
        <v>188990</v>
      </c>
      <c r="S39" s="24">
        <f t="shared" si="16"/>
        <v>212442.5</v>
      </c>
      <c r="T39" s="24">
        <f t="shared" si="16"/>
        <v>212442.5</v>
      </c>
      <c r="U39" s="24">
        <f t="shared" si="16"/>
        <v>212442.5</v>
      </c>
      <c r="V39" s="24">
        <f t="shared" si="16"/>
        <v>212442.5</v>
      </c>
      <c r="W39" s="24">
        <f t="shared" si="16"/>
        <v>-5000</v>
      </c>
      <c r="X39" s="24">
        <f t="shared" si="16"/>
        <v>-23000</v>
      </c>
      <c r="Y39" s="24">
        <f t="shared" si="16"/>
        <v>-63480</v>
      </c>
      <c r="Z39" s="24">
        <f t="shared" si="16"/>
        <v>103990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39"/>
    </row>
    <row r="40" spans="1:54" s="46" customFormat="1" ht="2.4500000000000002" customHeight="1">
      <c r="A40" s="9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39"/>
    </row>
    <row r="41" spans="1:54" s="46" customFormat="1" ht="1.1499999999999999" hidden="1" customHeight="1">
      <c r="A41" s="9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39"/>
    </row>
    <row r="42" spans="1:54" ht="0.6" hidden="1" customHeight="1">
      <c r="A42" s="6"/>
      <c r="B42" s="2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6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39"/>
    </row>
    <row r="43" spans="1:54">
      <c r="A43" s="27" t="s">
        <v>17</v>
      </c>
      <c r="B43" s="25"/>
      <c r="C43" s="4"/>
      <c r="D43" s="4"/>
      <c r="E43" s="4"/>
      <c r="G43" s="4"/>
      <c r="H43" s="70" t="s">
        <v>57</v>
      </c>
      <c r="I43" s="4"/>
      <c r="J43" s="4"/>
      <c r="K43" s="4"/>
      <c r="L43" s="4"/>
      <c r="M43" s="4"/>
      <c r="N43" s="26"/>
      <c r="O43" s="4"/>
      <c r="P43" s="4"/>
      <c r="Q43" s="4"/>
      <c r="R43" s="4"/>
      <c r="T43" s="4"/>
      <c r="U43" s="4"/>
      <c r="V43" s="4"/>
      <c r="W43" s="4"/>
      <c r="X43" s="4"/>
      <c r="Y43" s="4"/>
      <c r="Z43" s="4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39"/>
    </row>
    <row r="44" spans="1:54">
      <c r="A44" s="22" t="s">
        <v>18</v>
      </c>
      <c r="B44" s="28">
        <f>-B3</f>
        <v>-1043000</v>
      </c>
      <c r="C44" s="24">
        <f>B44+C39</f>
        <v>-825557.5</v>
      </c>
      <c r="D44" s="24">
        <f t="shared" ref="D44:Z44" si="17">C44+D39</f>
        <v>-617115</v>
      </c>
      <c r="E44" s="24">
        <f t="shared" si="17"/>
        <v>-428125</v>
      </c>
      <c r="F44" s="24">
        <f t="shared" si="17"/>
        <v>-239135</v>
      </c>
      <c r="G44" s="24">
        <f t="shared" si="17"/>
        <v>-26692.5</v>
      </c>
      <c r="H44" s="24">
        <f t="shared" si="17"/>
        <v>185750</v>
      </c>
      <c r="I44" s="24">
        <f t="shared" si="17"/>
        <v>398192.5</v>
      </c>
      <c r="J44" s="24">
        <f t="shared" si="17"/>
        <v>610635</v>
      </c>
      <c r="K44" s="24">
        <f t="shared" si="17"/>
        <v>605635</v>
      </c>
      <c r="L44" s="24">
        <f t="shared" si="17"/>
        <v>582635</v>
      </c>
      <c r="M44" s="24">
        <f t="shared" si="17"/>
        <v>424155</v>
      </c>
      <c r="N44" s="24">
        <f t="shared" si="17"/>
        <v>613145</v>
      </c>
      <c r="O44" s="24">
        <f t="shared" si="17"/>
        <v>825587.5</v>
      </c>
      <c r="P44" s="24">
        <f t="shared" si="17"/>
        <v>1029030</v>
      </c>
      <c r="Q44" s="24">
        <f t="shared" si="17"/>
        <v>1218020</v>
      </c>
      <c r="R44" s="24">
        <f t="shared" si="17"/>
        <v>1407010</v>
      </c>
      <c r="S44" s="24">
        <f t="shared" si="17"/>
        <v>1619452.5</v>
      </c>
      <c r="T44" s="24">
        <f t="shared" si="17"/>
        <v>1831895</v>
      </c>
      <c r="U44" s="24">
        <f t="shared" si="17"/>
        <v>2044337.5</v>
      </c>
      <c r="V44" s="24">
        <f t="shared" si="17"/>
        <v>2256780</v>
      </c>
      <c r="W44" s="24">
        <f t="shared" si="17"/>
        <v>2251780</v>
      </c>
      <c r="X44" s="24">
        <f t="shared" si="17"/>
        <v>2228780</v>
      </c>
      <c r="Y44" s="24">
        <f t="shared" si="17"/>
        <v>2165300</v>
      </c>
      <c r="Z44" s="24">
        <f t="shared" si="17"/>
        <v>2269290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39"/>
    </row>
    <row r="45" spans="1:54">
      <c r="A45" s="27" t="s">
        <v>19</v>
      </c>
      <c r="B45" s="29"/>
      <c r="C45" s="40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0"/>
      <c r="J45" s="40"/>
      <c r="K45" s="4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1:54">
      <c r="A46" s="6" t="s">
        <v>20</v>
      </c>
      <c r="B46" s="30">
        <v>9445</v>
      </c>
      <c r="C46" s="40"/>
      <c r="D46" s="40"/>
      <c r="E46" s="40"/>
      <c r="F46" s="40" t="s">
        <v>54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1:54">
      <c r="A47" s="49"/>
      <c r="B47" s="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</row>
    <row r="48" spans="1:54">
      <c r="A48" s="6" t="s">
        <v>21</v>
      </c>
      <c r="B48" s="19"/>
      <c r="C48" s="31"/>
      <c r="D48" s="31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1:54">
      <c r="A49" s="6" t="s">
        <v>22</v>
      </c>
      <c r="B49" s="32">
        <v>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1:54">
      <c r="A50" s="6" t="s">
        <v>23</v>
      </c>
      <c r="B50" s="32">
        <v>1.798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1:54">
      <c r="A51" s="6" t="s">
        <v>24</v>
      </c>
      <c r="B51" s="19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1:54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1:5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1:5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</row>
    <row r="55" spans="1:54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</row>
    <row r="56" spans="1:5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</row>
    <row r="57" spans="1:5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</row>
    <row r="58" spans="1:5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</row>
    <row r="59" spans="1:5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</row>
    <row r="60" spans="1:5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</row>
    <row r="61" spans="1:5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</row>
    <row r="62" spans="1:5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</row>
    <row r="63" spans="1:5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</row>
    <row r="64" spans="1:5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</row>
  </sheetData>
  <mergeCells count="24">
    <mergeCell ref="Z25:Z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N25:N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64"/>
  <sheetViews>
    <sheetView tabSelected="1" zoomScale="82" zoomScaleNormal="82" workbookViewId="0">
      <selection activeCell="E45" sqref="E45"/>
    </sheetView>
  </sheetViews>
  <sheetFormatPr defaultColWidth="8.85546875" defaultRowHeight="12"/>
  <cols>
    <col min="1" max="1" width="35.28515625" style="38" customWidth="1"/>
    <col min="2" max="2" width="14.42578125" style="38" customWidth="1"/>
    <col min="3" max="3" width="12.7109375" style="38" customWidth="1"/>
    <col min="4" max="4" width="9.7109375" style="38" customWidth="1"/>
    <col min="5" max="7" width="8.85546875" style="38"/>
    <col min="8" max="8" width="11.140625" style="38" customWidth="1"/>
    <col min="9" max="9" width="10.7109375" style="38" customWidth="1"/>
    <col min="10" max="11" width="10" style="38" customWidth="1"/>
    <col min="12" max="12" width="10.85546875" style="38" customWidth="1"/>
    <col min="13" max="13" width="10" style="38" customWidth="1"/>
    <col min="14" max="14" width="10.7109375" style="38" customWidth="1"/>
    <col min="15" max="15" width="14" style="38" customWidth="1"/>
    <col min="16" max="16" width="13.140625" style="38" customWidth="1"/>
    <col min="17" max="17" width="14.140625" style="38" customWidth="1"/>
    <col min="18" max="19" width="10.28515625" style="38" customWidth="1"/>
    <col min="20" max="20" width="11.28515625" style="38" customWidth="1"/>
    <col min="21" max="21" width="9.28515625" style="38" customWidth="1"/>
    <col min="22" max="22" width="9.7109375" style="38" customWidth="1"/>
    <col min="23" max="23" width="10.28515625" style="38" customWidth="1"/>
    <col min="24" max="24" width="11.140625" style="38" customWidth="1"/>
    <col min="25" max="25" width="10.85546875" style="38" customWidth="1"/>
    <col min="26" max="26" width="8.85546875" style="38" customWidth="1"/>
    <col min="27" max="16384" width="8.85546875" style="38"/>
  </cols>
  <sheetData>
    <row r="1" spans="1:54" ht="16.899999999999999" customHeight="1">
      <c r="A1" s="48" t="s">
        <v>30</v>
      </c>
    </row>
    <row r="2" spans="1:54" ht="38.450000000000003" customHeight="1">
      <c r="A2" s="1" t="s">
        <v>4</v>
      </c>
      <c r="B2" s="33"/>
      <c r="C2" s="34" t="s">
        <v>37</v>
      </c>
      <c r="D2" s="34" t="s">
        <v>38</v>
      </c>
      <c r="E2" s="34" t="s">
        <v>39</v>
      </c>
      <c r="F2" s="34" t="s">
        <v>40</v>
      </c>
      <c r="G2" s="34" t="s">
        <v>41</v>
      </c>
      <c r="H2" s="34" t="s">
        <v>42</v>
      </c>
      <c r="I2" s="34" t="s">
        <v>43</v>
      </c>
      <c r="J2" s="34" t="s">
        <v>44</v>
      </c>
      <c r="K2" s="34" t="s">
        <v>45</v>
      </c>
      <c r="L2" s="34" t="s">
        <v>46</v>
      </c>
      <c r="M2" s="34" t="s">
        <v>47</v>
      </c>
      <c r="N2" s="35" t="s">
        <v>48</v>
      </c>
      <c r="O2" s="34" t="s">
        <v>37</v>
      </c>
      <c r="P2" s="34" t="s">
        <v>38</v>
      </c>
      <c r="Q2" s="34" t="s">
        <v>39</v>
      </c>
      <c r="R2" s="34" t="s">
        <v>40</v>
      </c>
      <c r="S2" s="34" t="s">
        <v>41</v>
      </c>
      <c r="T2" s="34" t="s">
        <v>42</v>
      </c>
      <c r="U2" s="34" t="s">
        <v>43</v>
      </c>
      <c r="V2" s="34" t="s">
        <v>44</v>
      </c>
      <c r="W2" s="34" t="s">
        <v>45</v>
      </c>
      <c r="X2" s="34" t="s">
        <v>46</v>
      </c>
      <c r="Y2" s="34" t="s">
        <v>47</v>
      </c>
      <c r="Z2" s="34" t="s">
        <v>48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7"/>
    </row>
    <row r="3" spans="1:54">
      <c r="A3" s="2" t="s">
        <v>5</v>
      </c>
      <c r="B3" s="3">
        <f>B4+B5+B6+B7+B8+B9+B10</f>
        <v>1205000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39"/>
    </row>
    <row r="4" spans="1:54">
      <c r="A4" s="6" t="s">
        <v>0</v>
      </c>
      <c r="B4" s="7">
        <v>200000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39"/>
    </row>
    <row r="5" spans="1:54">
      <c r="A5" s="6" t="s">
        <v>55</v>
      </c>
      <c r="B5" s="7">
        <v>15000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39"/>
    </row>
    <row r="6" spans="1:54">
      <c r="A6" s="54" t="s">
        <v>31</v>
      </c>
      <c r="B6" s="7">
        <v>40000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39"/>
    </row>
    <row r="7" spans="1:54" ht="48">
      <c r="A7" s="6" t="s">
        <v>76</v>
      </c>
      <c r="B7" s="7">
        <v>754000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39"/>
    </row>
    <row r="8" spans="1:54">
      <c r="A8" s="6" t="s">
        <v>33</v>
      </c>
      <c r="B8" s="7">
        <v>50000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39"/>
    </row>
    <row r="9" spans="1:54" ht="24">
      <c r="A9" s="6" t="s">
        <v>74</v>
      </c>
      <c r="B9" s="7">
        <v>76000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39"/>
    </row>
    <row r="10" spans="1:54">
      <c r="A10" s="6" t="s">
        <v>25</v>
      </c>
      <c r="B10" s="7">
        <v>70000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39"/>
    </row>
    <row r="11" spans="1:54">
      <c r="A11" s="2" t="s">
        <v>6</v>
      </c>
      <c r="B11" s="3"/>
      <c r="C11" s="8">
        <f>(C12*C13)+C14+C15</f>
        <v>626500</v>
      </c>
      <c r="D11" s="8">
        <f t="shared" ref="D11:Z11" si="0">(D12*D13)+D14+D15</f>
        <v>626500</v>
      </c>
      <c r="E11" s="8">
        <f t="shared" si="0"/>
        <v>600000</v>
      </c>
      <c r="F11" s="8">
        <f t="shared" si="0"/>
        <v>600000</v>
      </c>
      <c r="G11" s="8">
        <f t="shared" si="0"/>
        <v>626500</v>
      </c>
      <c r="H11" s="8">
        <f t="shared" si="0"/>
        <v>626500</v>
      </c>
      <c r="I11" s="8">
        <f t="shared" si="0"/>
        <v>626500</v>
      </c>
      <c r="J11" s="8">
        <f t="shared" si="0"/>
        <v>626500</v>
      </c>
      <c r="K11" s="8">
        <f>(K12*K13)+K14+K15</f>
        <v>0</v>
      </c>
      <c r="L11" s="8">
        <f>(L12*L13)+L14+L15</f>
        <v>0</v>
      </c>
      <c r="M11" s="8">
        <f t="shared" si="0"/>
        <v>0</v>
      </c>
      <c r="N11" s="8">
        <f t="shared" si="0"/>
        <v>600000</v>
      </c>
      <c r="O11" s="8">
        <f t="shared" si="0"/>
        <v>626500</v>
      </c>
      <c r="P11" s="8">
        <f t="shared" si="0"/>
        <v>626500</v>
      </c>
      <c r="Q11" s="8">
        <f t="shared" si="0"/>
        <v>600000</v>
      </c>
      <c r="R11" s="8">
        <f t="shared" si="0"/>
        <v>600000</v>
      </c>
      <c r="S11" s="8">
        <f t="shared" si="0"/>
        <v>626500</v>
      </c>
      <c r="T11" s="8">
        <f t="shared" si="0"/>
        <v>626500</v>
      </c>
      <c r="U11" s="8">
        <f t="shared" si="0"/>
        <v>626500</v>
      </c>
      <c r="V11" s="8">
        <f t="shared" si="0"/>
        <v>626500</v>
      </c>
      <c r="W11" s="8">
        <f t="shared" si="0"/>
        <v>0</v>
      </c>
      <c r="X11" s="8">
        <f t="shared" si="0"/>
        <v>0</v>
      </c>
      <c r="Y11" s="8">
        <f t="shared" si="0"/>
        <v>0</v>
      </c>
      <c r="Z11" s="8">
        <f t="shared" si="0"/>
        <v>600000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s="59" customFormat="1" ht="27.6" customHeight="1">
      <c r="A12" s="49" t="s">
        <v>36</v>
      </c>
      <c r="B12" s="60">
        <v>150</v>
      </c>
      <c r="C12" s="56">
        <v>150</v>
      </c>
      <c r="D12" s="56">
        <v>150</v>
      </c>
      <c r="E12" s="56">
        <v>150</v>
      </c>
      <c r="F12" s="56">
        <v>150</v>
      </c>
      <c r="G12" s="56">
        <v>150</v>
      </c>
      <c r="H12" s="56">
        <v>150</v>
      </c>
      <c r="I12" s="56">
        <v>150</v>
      </c>
      <c r="J12" s="56">
        <v>150</v>
      </c>
      <c r="K12" s="57"/>
      <c r="L12" s="57"/>
      <c r="M12" s="57"/>
      <c r="N12" s="56">
        <v>150</v>
      </c>
      <c r="O12" s="56">
        <v>150</v>
      </c>
      <c r="P12" s="56">
        <v>150</v>
      </c>
      <c r="Q12" s="56">
        <v>150</v>
      </c>
      <c r="R12" s="56">
        <v>150</v>
      </c>
      <c r="S12" s="56">
        <v>150</v>
      </c>
      <c r="T12" s="56">
        <v>150</v>
      </c>
      <c r="U12" s="56">
        <v>150</v>
      </c>
      <c r="V12" s="56">
        <v>150</v>
      </c>
      <c r="W12" s="57"/>
      <c r="X12" s="57"/>
      <c r="Y12" s="57"/>
      <c r="Z12" s="56">
        <v>150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</row>
    <row r="13" spans="1:54">
      <c r="A13" s="6" t="s">
        <v>35</v>
      </c>
      <c r="B13" s="55">
        <v>4000</v>
      </c>
      <c r="C13" s="64">
        <v>4000</v>
      </c>
      <c r="D13" s="64">
        <v>4000</v>
      </c>
      <c r="E13" s="64">
        <v>4000</v>
      </c>
      <c r="F13" s="64">
        <v>4000</v>
      </c>
      <c r="G13" s="64">
        <v>4000</v>
      </c>
      <c r="H13" s="64">
        <v>4000</v>
      </c>
      <c r="I13" s="64">
        <v>4000</v>
      </c>
      <c r="J13" s="64">
        <v>4000</v>
      </c>
      <c r="K13" s="10"/>
      <c r="L13" s="10"/>
      <c r="M13" s="10"/>
      <c r="N13" s="64">
        <v>4000</v>
      </c>
      <c r="O13" s="64">
        <v>4000</v>
      </c>
      <c r="P13" s="64">
        <v>4000</v>
      </c>
      <c r="Q13" s="64">
        <v>4000</v>
      </c>
      <c r="R13" s="64">
        <v>4000</v>
      </c>
      <c r="S13" s="64">
        <v>4000</v>
      </c>
      <c r="T13" s="64">
        <v>4000</v>
      </c>
      <c r="U13" s="64">
        <v>4000</v>
      </c>
      <c r="V13" s="64">
        <v>4000</v>
      </c>
      <c r="W13" s="10"/>
      <c r="X13" s="10"/>
      <c r="Y13" s="10"/>
      <c r="Z13" s="64">
        <v>4000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59" customFormat="1" ht="1.1499999999999999" customHeight="1">
      <c r="A14" s="49" t="s">
        <v>49</v>
      </c>
      <c r="B14" s="61"/>
      <c r="C14" s="62"/>
      <c r="D14" s="62"/>
      <c r="E14" s="62"/>
      <c r="F14" s="62"/>
      <c r="G14" s="62"/>
      <c r="H14" s="62"/>
      <c r="I14" s="62"/>
      <c r="J14" s="62"/>
      <c r="K14" s="51"/>
      <c r="L14" s="51"/>
      <c r="M14" s="51"/>
      <c r="N14" s="62"/>
      <c r="O14" s="62"/>
      <c r="P14" s="62"/>
      <c r="Q14" s="62"/>
      <c r="R14" s="62"/>
      <c r="S14" s="62"/>
      <c r="T14" s="62"/>
      <c r="U14" s="62"/>
      <c r="V14" s="62"/>
      <c r="W14" s="51"/>
      <c r="X14" s="51"/>
      <c r="Y14" s="5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pans="1:54" ht="24">
      <c r="A15" s="68" t="s">
        <v>34</v>
      </c>
      <c r="B15" s="13"/>
      <c r="C15" s="51">
        <v>26500</v>
      </c>
      <c r="D15" s="51">
        <v>26500</v>
      </c>
      <c r="E15" s="51"/>
      <c r="F15" s="51"/>
      <c r="G15" s="51">
        <v>26500</v>
      </c>
      <c r="H15" s="51">
        <v>26500</v>
      </c>
      <c r="I15" s="51">
        <v>26500</v>
      </c>
      <c r="J15" s="51">
        <v>26500</v>
      </c>
      <c r="K15" s="51"/>
      <c r="L15" s="51"/>
      <c r="M15" s="51"/>
      <c r="N15" s="51"/>
      <c r="O15" s="51">
        <v>26500</v>
      </c>
      <c r="P15" s="51">
        <v>26500</v>
      </c>
      <c r="Q15" s="51"/>
      <c r="R15" s="51"/>
      <c r="S15" s="51">
        <v>26500</v>
      </c>
      <c r="T15" s="51">
        <v>26500</v>
      </c>
      <c r="U15" s="51">
        <v>26500</v>
      </c>
      <c r="V15" s="51">
        <v>26500</v>
      </c>
      <c r="W15" s="51"/>
      <c r="X15" s="51"/>
      <c r="Y15" s="51"/>
      <c r="Z15" s="51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>
      <c r="A16" s="2" t="s">
        <v>7</v>
      </c>
      <c r="B16" s="3"/>
      <c r="C16" s="14">
        <f>C17+C22+C23+C24+C25+C27+C28+C29+C30+C31+C32+C33+C34+C35+C36+C37</f>
        <v>221447.5</v>
      </c>
      <c r="D16" s="14">
        <f>D17+D22+D23+D24+D25+D27+D28+D29+D30+D31+D32+D33+D34+D35+D36+D37+E38</f>
        <v>230447.5</v>
      </c>
      <c r="E16" s="14">
        <f t="shared" ref="E16:Z16" si="1">E17+E22+E23+E24+E25+E27+E28+E29+E30+E31+E32+E33+E34+E35+E36+E37</f>
        <v>223400</v>
      </c>
      <c r="F16" s="14">
        <f t="shared" si="1"/>
        <v>223400</v>
      </c>
      <c r="G16" s="14">
        <f t="shared" si="1"/>
        <v>226447.5</v>
      </c>
      <c r="H16" s="14">
        <f t="shared" si="1"/>
        <v>226447.5</v>
      </c>
      <c r="I16" s="14">
        <f t="shared" si="1"/>
        <v>226447.5</v>
      </c>
      <c r="J16" s="14">
        <f t="shared" si="1"/>
        <v>226447.5</v>
      </c>
      <c r="K16" s="14">
        <f t="shared" si="1"/>
        <v>5000</v>
      </c>
      <c r="L16" s="14">
        <f>L17+L22+L23+L24+L25+L27+L28+L29+L30+L31+L32+L33+L34+L35+L36+L37+M38</f>
        <v>23000</v>
      </c>
      <c r="M16" s="14">
        <f t="shared" si="1"/>
        <v>163480</v>
      </c>
      <c r="N16" s="14">
        <f t="shared" si="1"/>
        <v>223400</v>
      </c>
      <c r="O16" s="14">
        <f t="shared" si="1"/>
        <v>226447.5</v>
      </c>
      <c r="P16" s="14">
        <f>P17+P22+P23+P24+P25+P27+P28+P29+P30+P31+P32+P33+P34+P35+P36+P37+Q38</f>
        <v>235447.5</v>
      </c>
      <c r="Q16" s="14">
        <f t="shared" si="1"/>
        <v>223400</v>
      </c>
      <c r="R16" s="14">
        <f t="shared" si="1"/>
        <v>223400</v>
      </c>
      <c r="S16" s="14">
        <f t="shared" si="1"/>
        <v>226447.5</v>
      </c>
      <c r="T16" s="14">
        <f t="shared" si="1"/>
        <v>226447.5</v>
      </c>
      <c r="U16" s="14">
        <f t="shared" si="1"/>
        <v>226447.5</v>
      </c>
      <c r="V16" s="14">
        <f t="shared" si="1"/>
        <v>226447.5</v>
      </c>
      <c r="W16" s="14">
        <f t="shared" si="1"/>
        <v>5000</v>
      </c>
      <c r="X16" s="14">
        <f>X17+X22+X23+X24+X25+X27+X28+X29+X30+X31+X32+X33+X34+X35+X36+X37+Y38</f>
        <v>23000</v>
      </c>
      <c r="Y16" s="14">
        <f t="shared" si="1"/>
        <v>63480</v>
      </c>
      <c r="Z16" s="14">
        <f t="shared" si="1"/>
        <v>308400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39"/>
    </row>
    <row r="17" spans="1:54">
      <c r="A17" s="6" t="s">
        <v>8</v>
      </c>
      <c r="B17" s="16"/>
      <c r="C17" s="4">
        <f>C19+C20</f>
        <v>75000</v>
      </c>
      <c r="D17" s="4">
        <f t="shared" ref="D17:Z17" si="2">D19+D20</f>
        <v>75000</v>
      </c>
      <c r="E17" s="4">
        <f t="shared" si="2"/>
        <v>75000</v>
      </c>
      <c r="F17" s="4">
        <f t="shared" si="2"/>
        <v>75000</v>
      </c>
      <c r="G17" s="4">
        <f t="shared" si="2"/>
        <v>75000</v>
      </c>
      <c r="H17" s="4">
        <f t="shared" si="2"/>
        <v>75000</v>
      </c>
      <c r="I17" s="4">
        <f t="shared" si="2"/>
        <v>75000</v>
      </c>
      <c r="J17" s="4">
        <f t="shared" si="2"/>
        <v>75000</v>
      </c>
      <c r="K17" s="4">
        <f t="shared" si="2"/>
        <v>0</v>
      </c>
      <c r="L17" s="4">
        <f t="shared" si="2"/>
        <v>0</v>
      </c>
      <c r="M17" s="4">
        <v>15000</v>
      </c>
      <c r="N17" s="4">
        <f t="shared" si="2"/>
        <v>75000</v>
      </c>
      <c r="O17" s="4">
        <f t="shared" si="2"/>
        <v>75000</v>
      </c>
      <c r="P17" s="4">
        <f t="shared" si="2"/>
        <v>75000</v>
      </c>
      <c r="Q17" s="4">
        <f t="shared" si="2"/>
        <v>75000</v>
      </c>
      <c r="R17" s="4">
        <f t="shared" si="2"/>
        <v>75000</v>
      </c>
      <c r="S17" s="4">
        <f t="shared" si="2"/>
        <v>75000</v>
      </c>
      <c r="T17" s="4">
        <f t="shared" si="2"/>
        <v>75000</v>
      </c>
      <c r="U17" s="4">
        <f t="shared" si="2"/>
        <v>75000</v>
      </c>
      <c r="V17" s="4">
        <f t="shared" si="2"/>
        <v>75000</v>
      </c>
      <c r="W17" s="4">
        <f t="shared" si="2"/>
        <v>0</v>
      </c>
      <c r="X17" s="4">
        <v>0</v>
      </c>
      <c r="Y17" s="4">
        <f t="shared" si="2"/>
        <v>15000</v>
      </c>
      <c r="Z17" s="4">
        <f t="shared" si="2"/>
        <v>75000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39"/>
    </row>
    <row r="18" spans="1:54">
      <c r="A18" s="42" t="s">
        <v>51</v>
      </c>
      <c r="B18" s="17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v>0</v>
      </c>
      <c r="X18" s="4">
        <v>0</v>
      </c>
      <c r="Y18" s="4"/>
      <c r="Z18" s="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39"/>
    </row>
    <row r="19" spans="1:54">
      <c r="A19" s="42" t="s">
        <v>50</v>
      </c>
      <c r="B19" s="17">
        <v>60000</v>
      </c>
      <c r="C19" s="4">
        <f>$B$19*$B$18</f>
        <v>60000</v>
      </c>
      <c r="D19" s="4">
        <f t="shared" ref="D19:Z19" si="3">$B$19*$B$18</f>
        <v>60000</v>
      </c>
      <c r="E19" s="4">
        <f t="shared" si="3"/>
        <v>60000</v>
      </c>
      <c r="F19" s="4">
        <f t="shared" si="3"/>
        <v>60000</v>
      </c>
      <c r="G19" s="4">
        <f t="shared" si="3"/>
        <v>60000</v>
      </c>
      <c r="H19" s="4">
        <f t="shared" si="3"/>
        <v>60000</v>
      </c>
      <c r="I19" s="4">
        <f t="shared" si="3"/>
        <v>60000</v>
      </c>
      <c r="J19" s="4">
        <f t="shared" si="3"/>
        <v>60000</v>
      </c>
      <c r="K19" s="4">
        <v>0</v>
      </c>
      <c r="L19" s="4">
        <v>0</v>
      </c>
      <c r="M19" s="4">
        <v>0</v>
      </c>
      <c r="N19" s="4">
        <f t="shared" si="3"/>
        <v>60000</v>
      </c>
      <c r="O19" s="4">
        <f t="shared" si="3"/>
        <v>60000</v>
      </c>
      <c r="P19" s="4">
        <f t="shared" si="3"/>
        <v>60000</v>
      </c>
      <c r="Q19" s="4">
        <f t="shared" si="3"/>
        <v>60000</v>
      </c>
      <c r="R19" s="4">
        <f t="shared" si="3"/>
        <v>60000</v>
      </c>
      <c r="S19" s="4">
        <f t="shared" si="3"/>
        <v>60000</v>
      </c>
      <c r="T19" s="4">
        <f t="shared" si="3"/>
        <v>60000</v>
      </c>
      <c r="U19" s="4">
        <f t="shared" si="3"/>
        <v>60000</v>
      </c>
      <c r="V19" s="4">
        <f t="shared" si="3"/>
        <v>60000</v>
      </c>
      <c r="W19" s="4">
        <v>0</v>
      </c>
      <c r="X19" s="4">
        <v>0</v>
      </c>
      <c r="Y19" s="4">
        <v>0</v>
      </c>
      <c r="Z19" s="4">
        <f t="shared" si="3"/>
        <v>60000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39"/>
    </row>
    <row r="20" spans="1:54" ht="24">
      <c r="A20" s="42" t="s">
        <v>52</v>
      </c>
      <c r="B20" s="17">
        <v>15000</v>
      </c>
      <c r="C20" s="4">
        <f>B20*B18</f>
        <v>15000</v>
      </c>
      <c r="D20" s="4">
        <f>B20*B18</f>
        <v>15000</v>
      </c>
      <c r="E20" s="4">
        <f>$B$20*$B$18</f>
        <v>15000</v>
      </c>
      <c r="F20" s="4">
        <f t="shared" ref="F20:Z20" si="4">$B$20*$B$18</f>
        <v>15000</v>
      </c>
      <c r="G20" s="4">
        <f t="shared" si="4"/>
        <v>15000</v>
      </c>
      <c r="H20" s="4">
        <f t="shared" si="4"/>
        <v>15000</v>
      </c>
      <c r="I20" s="4">
        <f t="shared" si="4"/>
        <v>15000</v>
      </c>
      <c r="J20" s="4">
        <f t="shared" si="4"/>
        <v>15000</v>
      </c>
      <c r="K20" s="4">
        <v>0</v>
      </c>
      <c r="L20" s="4">
        <v>0</v>
      </c>
      <c r="M20" s="4">
        <v>15000</v>
      </c>
      <c r="N20" s="4">
        <f t="shared" si="4"/>
        <v>15000</v>
      </c>
      <c r="O20" s="4">
        <f t="shared" si="4"/>
        <v>15000</v>
      </c>
      <c r="P20" s="4">
        <f t="shared" si="4"/>
        <v>15000</v>
      </c>
      <c r="Q20" s="4">
        <f t="shared" si="4"/>
        <v>15000</v>
      </c>
      <c r="R20" s="4">
        <f t="shared" si="4"/>
        <v>15000</v>
      </c>
      <c r="S20" s="4">
        <f t="shared" si="4"/>
        <v>15000</v>
      </c>
      <c r="T20" s="4">
        <f t="shared" si="4"/>
        <v>15000</v>
      </c>
      <c r="U20" s="4">
        <f t="shared" si="4"/>
        <v>15000</v>
      </c>
      <c r="V20" s="4">
        <f t="shared" si="4"/>
        <v>15000</v>
      </c>
      <c r="W20" s="4">
        <v>0</v>
      </c>
      <c r="X20" s="4">
        <v>0</v>
      </c>
      <c r="Y20" s="4">
        <f t="shared" si="4"/>
        <v>15000</v>
      </c>
      <c r="Z20" s="4">
        <f t="shared" si="4"/>
        <v>15000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39"/>
    </row>
    <row r="21" spans="1:54" ht="0.6" customHeight="1">
      <c r="A21" s="42"/>
      <c r="B21" s="18"/>
      <c r="C21" s="16"/>
      <c r="D21" s="16"/>
      <c r="E21" s="16"/>
      <c r="F21" s="16"/>
      <c r="G21" s="16"/>
      <c r="H21" s="16"/>
      <c r="I21" s="16"/>
      <c r="J21" s="16"/>
      <c r="K21" s="16"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v>0</v>
      </c>
      <c r="X21" s="16">
        <v>0</v>
      </c>
      <c r="Y21" s="16"/>
      <c r="Z21" s="16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39"/>
    </row>
    <row r="22" spans="1:54">
      <c r="A22" s="6" t="s">
        <v>9</v>
      </c>
      <c r="B22" s="18">
        <v>0.30199999999999999</v>
      </c>
      <c r="C22" s="4">
        <f>$C$17*$B$22</f>
        <v>22650</v>
      </c>
      <c r="D22" s="4">
        <f t="shared" ref="D22:Z22" si="5">$C$17*$B$22</f>
        <v>22650</v>
      </c>
      <c r="E22" s="4">
        <f t="shared" si="5"/>
        <v>22650</v>
      </c>
      <c r="F22" s="4">
        <f t="shared" si="5"/>
        <v>22650</v>
      </c>
      <c r="G22" s="4">
        <f t="shared" si="5"/>
        <v>22650</v>
      </c>
      <c r="H22" s="4">
        <f t="shared" si="5"/>
        <v>22650</v>
      </c>
      <c r="I22" s="4">
        <f t="shared" si="5"/>
        <v>22650</v>
      </c>
      <c r="J22" s="4">
        <f t="shared" si="5"/>
        <v>22650</v>
      </c>
      <c r="K22" s="4">
        <v>0</v>
      </c>
      <c r="L22" s="4">
        <v>0</v>
      </c>
      <c r="M22" s="4">
        <f>$C$20*$B$22</f>
        <v>4530</v>
      </c>
      <c r="N22" s="4">
        <f t="shared" si="5"/>
        <v>22650</v>
      </c>
      <c r="O22" s="4">
        <f t="shared" si="5"/>
        <v>22650</v>
      </c>
      <c r="P22" s="4">
        <f t="shared" si="5"/>
        <v>22650</v>
      </c>
      <c r="Q22" s="4">
        <f t="shared" si="5"/>
        <v>22650</v>
      </c>
      <c r="R22" s="4">
        <f t="shared" si="5"/>
        <v>22650</v>
      </c>
      <c r="S22" s="4">
        <f t="shared" si="5"/>
        <v>22650</v>
      </c>
      <c r="T22" s="4">
        <f t="shared" si="5"/>
        <v>22650</v>
      </c>
      <c r="U22" s="4">
        <f t="shared" si="5"/>
        <v>22650</v>
      </c>
      <c r="V22" s="4">
        <f t="shared" si="5"/>
        <v>22650</v>
      </c>
      <c r="W22" s="4">
        <v>0</v>
      </c>
      <c r="X22" s="4">
        <v>0</v>
      </c>
      <c r="Y22" s="4">
        <f>$C$20*$B$22</f>
        <v>4530</v>
      </c>
      <c r="Z22" s="4">
        <f t="shared" si="5"/>
        <v>22650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39"/>
    </row>
    <row r="23" spans="1:54">
      <c r="A23" s="6" t="s">
        <v>10</v>
      </c>
      <c r="B23" s="18">
        <v>0.13</v>
      </c>
      <c r="C23" s="4">
        <f>$C$17*$B$23</f>
        <v>9750</v>
      </c>
      <c r="D23" s="4">
        <f t="shared" ref="D23:Z23" si="6">$C$17*$B$23</f>
        <v>9750</v>
      </c>
      <c r="E23" s="4">
        <f t="shared" si="6"/>
        <v>9750</v>
      </c>
      <c r="F23" s="4">
        <f t="shared" si="6"/>
        <v>9750</v>
      </c>
      <c r="G23" s="4">
        <f t="shared" si="6"/>
        <v>9750</v>
      </c>
      <c r="H23" s="4">
        <f t="shared" si="6"/>
        <v>9750</v>
      </c>
      <c r="I23" s="4">
        <f t="shared" si="6"/>
        <v>9750</v>
      </c>
      <c r="J23" s="4">
        <f t="shared" si="6"/>
        <v>9750</v>
      </c>
      <c r="K23" s="4">
        <v>0</v>
      </c>
      <c r="L23" s="4">
        <v>0</v>
      </c>
      <c r="M23" s="4">
        <f>$C$20*$B$23</f>
        <v>1950</v>
      </c>
      <c r="N23" s="4">
        <f t="shared" si="6"/>
        <v>9750</v>
      </c>
      <c r="O23" s="4">
        <f t="shared" si="6"/>
        <v>9750</v>
      </c>
      <c r="P23" s="4">
        <f t="shared" si="6"/>
        <v>9750</v>
      </c>
      <c r="Q23" s="4">
        <f t="shared" si="6"/>
        <v>9750</v>
      </c>
      <c r="R23" s="4">
        <f t="shared" si="6"/>
        <v>9750</v>
      </c>
      <c r="S23" s="4">
        <f t="shared" si="6"/>
        <v>9750</v>
      </c>
      <c r="T23" s="4">
        <f t="shared" si="6"/>
        <v>9750</v>
      </c>
      <c r="U23" s="4">
        <f t="shared" si="6"/>
        <v>9750</v>
      </c>
      <c r="V23" s="4">
        <f t="shared" si="6"/>
        <v>9750</v>
      </c>
      <c r="W23" s="4">
        <v>0</v>
      </c>
      <c r="X23" s="4">
        <v>0</v>
      </c>
      <c r="Y23" s="4">
        <f>$C$20*$B$23</f>
        <v>1950</v>
      </c>
      <c r="Z23" s="4">
        <f t="shared" si="6"/>
        <v>9750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39"/>
    </row>
    <row r="24" spans="1:54" ht="1.1499999999999999" customHeight="1">
      <c r="A24" s="6"/>
      <c r="B24" s="18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>
        <v>0</v>
      </c>
      <c r="X24" s="71">
        <v>0</v>
      </c>
      <c r="Y24" s="71"/>
      <c r="Z24" s="71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39"/>
    </row>
    <row r="25" spans="1:54">
      <c r="A25" s="6" t="s">
        <v>11</v>
      </c>
      <c r="B25" s="17">
        <v>20</v>
      </c>
      <c r="C25" s="85">
        <f>$B$25*$B$26</f>
        <v>20000</v>
      </c>
      <c r="D25" s="85">
        <f t="shared" ref="D25:Z25" si="7">$B$25*$B$26</f>
        <v>20000</v>
      </c>
      <c r="E25" s="85">
        <f t="shared" si="7"/>
        <v>20000</v>
      </c>
      <c r="F25" s="85">
        <f t="shared" si="7"/>
        <v>20000</v>
      </c>
      <c r="G25" s="85">
        <f t="shared" si="7"/>
        <v>20000</v>
      </c>
      <c r="H25" s="85">
        <f t="shared" si="7"/>
        <v>20000</v>
      </c>
      <c r="I25" s="85">
        <f t="shared" si="7"/>
        <v>20000</v>
      </c>
      <c r="J25" s="85">
        <f t="shared" si="7"/>
        <v>20000</v>
      </c>
      <c r="K25" s="85">
        <v>0</v>
      </c>
      <c r="L25" s="85">
        <v>0</v>
      </c>
      <c r="M25" s="85">
        <f t="shared" si="7"/>
        <v>20000</v>
      </c>
      <c r="N25" s="85">
        <f t="shared" si="7"/>
        <v>20000</v>
      </c>
      <c r="O25" s="85">
        <f t="shared" si="7"/>
        <v>20000</v>
      </c>
      <c r="P25" s="85">
        <f t="shared" si="7"/>
        <v>20000</v>
      </c>
      <c r="Q25" s="85">
        <f t="shared" si="7"/>
        <v>20000</v>
      </c>
      <c r="R25" s="85">
        <f t="shared" si="7"/>
        <v>20000</v>
      </c>
      <c r="S25" s="85">
        <f t="shared" si="7"/>
        <v>20000</v>
      </c>
      <c r="T25" s="85">
        <f t="shared" si="7"/>
        <v>20000</v>
      </c>
      <c r="U25" s="85">
        <f t="shared" si="7"/>
        <v>20000</v>
      </c>
      <c r="V25" s="85">
        <f t="shared" si="7"/>
        <v>20000</v>
      </c>
      <c r="W25" s="85">
        <v>0</v>
      </c>
      <c r="X25" s="85">
        <v>0</v>
      </c>
      <c r="Y25" s="85">
        <v>15000</v>
      </c>
      <c r="Z25" s="85">
        <f t="shared" si="7"/>
        <v>20000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39"/>
    </row>
    <row r="26" spans="1:54">
      <c r="A26" s="6" t="s">
        <v>12</v>
      </c>
      <c r="B26" s="17">
        <v>1000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39"/>
    </row>
    <row r="27" spans="1:54" ht="10.9" customHeight="1">
      <c r="A27" s="6" t="s">
        <v>26</v>
      </c>
      <c r="B27" s="17">
        <v>5000</v>
      </c>
      <c r="C27" s="50">
        <f>$B$27</f>
        <v>5000</v>
      </c>
      <c r="D27" s="50">
        <f t="shared" ref="D27:Z27" si="8">$B$27</f>
        <v>5000</v>
      </c>
      <c r="E27" s="50">
        <f t="shared" si="8"/>
        <v>5000</v>
      </c>
      <c r="F27" s="50">
        <f t="shared" si="8"/>
        <v>5000</v>
      </c>
      <c r="G27" s="50">
        <f t="shared" si="8"/>
        <v>5000</v>
      </c>
      <c r="H27" s="50">
        <f t="shared" si="8"/>
        <v>5000</v>
      </c>
      <c r="I27" s="50">
        <f t="shared" si="8"/>
        <v>5000</v>
      </c>
      <c r="J27" s="50">
        <f t="shared" si="8"/>
        <v>5000</v>
      </c>
      <c r="K27" s="50">
        <v>0</v>
      </c>
      <c r="L27" s="50">
        <v>0</v>
      </c>
      <c r="M27" s="50">
        <f t="shared" si="8"/>
        <v>5000</v>
      </c>
      <c r="N27" s="50">
        <f t="shared" si="8"/>
        <v>5000</v>
      </c>
      <c r="O27" s="50">
        <f t="shared" si="8"/>
        <v>5000</v>
      </c>
      <c r="P27" s="50">
        <f t="shared" si="8"/>
        <v>5000</v>
      </c>
      <c r="Q27" s="50">
        <f t="shared" si="8"/>
        <v>5000</v>
      </c>
      <c r="R27" s="50">
        <f t="shared" si="8"/>
        <v>5000</v>
      </c>
      <c r="S27" s="50">
        <f t="shared" si="8"/>
        <v>5000</v>
      </c>
      <c r="T27" s="50">
        <f t="shared" si="8"/>
        <v>5000</v>
      </c>
      <c r="U27" s="50">
        <f t="shared" si="8"/>
        <v>5000</v>
      </c>
      <c r="V27" s="50">
        <f t="shared" si="8"/>
        <v>5000</v>
      </c>
      <c r="W27" s="50">
        <v>0</v>
      </c>
      <c r="X27" s="50">
        <v>0</v>
      </c>
      <c r="Y27" s="50">
        <f t="shared" si="8"/>
        <v>5000</v>
      </c>
      <c r="Z27" s="50">
        <f t="shared" si="8"/>
        <v>5000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39"/>
    </row>
    <row r="28" spans="1:54" ht="3" hidden="1" customHeight="1">
      <c r="A28" s="6"/>
      <c r="B28" s="17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39"/>
    </row>
    <row r="29" spans="1:54">
      <c r="A29" s="6" t="s">
        <v>13</v>
      </c>
      <c r="B29" s="17">
        <v>2000</v>
      </c>
      <c r="C29" s="16">
        <f>$B$29</f>
        <v>2000</v>
      </c>
      <c r="D29" s="16">
        <f t="shared" ref="D29:Z29" si="9">$B$29</f>
        <v>2000</v>
      </c>
      <c r="E29" s="16">
        <f t="shared" si="9"/>
        <v>2000</v>
      </c>
      <c r="F29" s="16">
        <f t="shared" si="9"/>
        <v>2000</v>
      </c>
      <c r="G29" s="16">
        <f t="shared" si="9"/>
        <v>2000</v>
      </c>
      <c r="H29" s="16">
        <f t="shared" si="9"/>
        <v>2000</v>
      </c>
      <c r="I29" s="16">
        <f t="shared" si="9"/>
        <v>2000</v>
      </c>
      <c r="J29" s="16">
        <f t="shared" si="9"/>
        <v>2000</v>
      </c>
      <c r="K29" s="16">
        <v>0</v>
      </c>
      <c r="L29" s="16">
        <v>0</v>
      </c>
      <c r="M29" s="16">
        <f t="shared" si="9"/>
        <v>2000</v>
      </c>
      <c r="N29" s="16">
        <f t="shared" si="9"/>
        <v>2000</v>
      </c>
      <c r="O29" s="16">
        <f t="shared" si="9"/>
        <v>2000</v>
      </c>
      <c r="P29" s="16">
        <f t="shared" si="9"/>
        <v>2000</v>
      </c>
      <c r="Q29" s="16">
        <f t="shared" si="9"/>
        <v>2000</v>
      </c>
      <c r="R29" s="16">
        <f t="shared" si="9"/>
        <v>2000</v>
      </c>
      <c r="S29" s="16">
        <f t="shared" si="9"/>
        <v>2000</v>
      </c>
      <c r="T29" s="16">
        <f t="shared" si="9"/>
        <v>2000</v>
      </c>
      <c r="U29" s="16">
        <f t="shared" si="9"/>
        <v>2000</v>
      </c>
      <c r="V29" s="16">
        <f t="shared" si="9"/>
        <v>2000</v>
      </c>
      <c r="W29" s="16">
        <v>0</v>
      </c>
      <c r="X29" s="16">
        <v>0</v>
      </c>
      <c r="Y29" s="16">
        <f t="shared" si="9"/>
        <v>2000</v>
      </c>
      <c r="Z29" s="16">
        <f t="shared" si="9"/>
        <v>2000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39"/>
    </row>
    <row r="30" spans="1:54">
      <c r="A30" s="6" t="s">
        <v>1</v>
      </c>
      <c r="B30" s="17">
        <v>5000</v>
      </c>
      <c r="C30" s="16"/>
      <c r="D30" s="16"/>
      <c r="E30" s="16">
        <f>$B$30</f>
        <v>5000</v>
      </c>
      <c r="F30" s="16">
        <f t="shared" ref="F30:Z30" si="10">$B$30</f>
        <v>5000</v>
      </c>
      <c r="G30" s="16">
        <f t="shared" si="10"/>
        <v>5000</v>
      </c>
      <c r="H30" s="16">
        <f t="shared" si="10"/>
        <v>5000</v>
      </c>
      <c r="I30" s="16">
        <f t="shared" si="10"/>
        <v>5000</v>
      </c>
      <c r="J30" s="16">
        <f t="shared" si="10"/>
        <v>5000</v>
      </c>
      <c r="K30" s="16">
        <v>0</v>
      </c>
      <c r="L30" s="16">
        <v>0</v>
      </c>
      <c r="M30" s="16">
        <f t="shared" si="10"/>
        <v>5000</v>
      </c>
      <c r="N30" s="16">
        <f t="shared" si="10"/>
        <v>5000</v>
      </c>
      <c r="O30" s="16">
        <f t="shared" si="10"/>
        <v>5000</v>
      </c>
      <c r="P30" s="16">
        <f t="shared" si="10"/>
        <v>5000</v>
      </c>
      <c r="Q30" s="16">
        <f t="shared" si="10"/>
        <v>5000</v>
      </c>
      <c r="R30" s="16">
        <f t="shared" si="10"/>
        <v>5000</v>
      </c>
      <c r="S30" s="16">
        <f t="shared" si="10"/>
        <v>5000</v>
      </c>
      <c r="T30" s="16">
        <f t="shared" si="10"/>
        <v>5000</v>
      </c>
      <c r="U30" s="16">
        <f t="shared" si="10"/>
        <v>5000</v>
      </c>
      <c r="V30" s="16">
        <f t="shared" si="10"/>
        <v>5000</v>
      </c>
      <c r="W30" s="16">
        <v>0</v>
      </c>
      <c r="X30" s="16">
        <v>0</v>
      </c>
      <c r="Y30" s="16">
        <f t="shared" si="10"/>
        <v>5000</v>
      </c>
      <c r="Z30" s="16">
        <f t="shared" si="10"/>
        <v>5000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39"/>
    </row>
    <row r="31" spans="1:54" ht="49.9" customHeight="1">
      <c r="A31" s="6" t="s">
        <v>3</v>
      </c>
      <c r="B31" s="65" t="s">
        <v>56</v>
      </c>
      <c r="C31" s="4">
        <f>(C11/100)*10</f>
        <v>62650</v>
      </c>
      <c r="D31" s="4">
        <f t="shared" ref="D31:V31" si="11">(D11/100)*10</f>
        <v>62650</v>
      </c>
      <c r="E31" s="4">
        <f t="shared" si="11"/>
        <v>60000</v>
      </c>
      <c r="F31" s="4">
        <f t="shared" si="11"/>
        <v>60000</v>
      </c>
      <c r="G31" s="4">
        <f t="shared" si="11"/>
        <v>62650</v>
      </c>
      <c r="H31" s="4">
        <f t="shared" si="11"/>
        <v>62650</v>
      </c>
      <c r="I31" s="4">
        <f t="shared" si="11"/>
        <v>62650</v>
      </c>
      <c r="J31" s="4">
        <f t="shared" si="11"/>
        <v>62650</v>
      </c>
      <c r="K31" s="4">
        <v>5000</v>
      </c>
      <c r="L31" s="4">
        <v>5000</v>
      </c>
      <c r="M31" s="4">
        <v>5000</v>
      </c>
      <c r="N31" s="4">
        <f>(N11/100)*10</f>
        <v>60000</v>
      </c>
      <c r="O31" s="4">
        <f t="shared" si="11"/>
        <v>62650</v>
      </c>
      <c r="P31" s="4">
        <f t="shared" si="11"/>
        <v>62650</v>
      </c>
      <c r="Q31" s="4">
        <f t="shared" si="11"/>
        <v>60000</v>
      </c>
      <c r="R31" s="4">
        <f t="shared" si="11"/>
        <v>60000</v>
      </c>
      <c r="S31" s="4">
        <f t="shared" si="11"/>
        <v>62650</v>
      </c>
      <c r="T31" s="4">
        <f t="shared" si="11"/>
        <v>62650</v>
      </c>
      <c r="U31" s="4">
        <f t="shared" si="11"/>
        <v>62650</v>
      </c>
      <c r="V31" s="4">
        <f t="shared" si="11"/>
        <v>62650</v>
      </c>
      <c r="W31" s="4">
        <v>5000</v>
      </c>
      <c r="X31" s="4">
        <v>5000</v>
      </c>
      <c r="Y31" s="4">
        <v>5000</v>
      </c>
      <c r="Z31" s="4">
        <f>(Z11/100)*10</f>
        <v>60000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39"/>
    </row>
    <row r="32" spans="1:54" ht="10.15" hidden="1" customHeight="1">
      <c r="A32" s="4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39"/>
    </row>
    <row r="33" spans="1:54">
      <c r="A33" s="6" t="s">
        <v>14</v>
      </c>
      <c r="B33" s="7">
        <v>5000</v>
      </c>
      <c r="C33" s="16">
        <f>B33</f>
        <v>5000</v>
      </c>
      <c r="D33" s="16">
        <f t="shared" ref="D33:Z33" si="12">C33</f>
        <v>5000</v>
      </c>
      <c r="E33" s="16">
        <f t="shared" si="12"/>
        <v>5000</v>
      </c>
      <c r="F33" s="16">
        <f t="shared" si="12"/>
        <v>5000</v>
      </c>
      <c r="G33" s="16">
        <f t="shared" si="12"/>
        <v>5000</v>
      </c>
      <c r="H33" s="16">
        <f t="shared" si="12"/>
        <v>5000</v>
      </c>
      <c r="I33" s="16">
        <f t="shared" si="12"/>
        <v>5000</v>
      </c>
      <c r="J33" s="16">
        <f t="shared" si="12"/>
        <v>5000</v>
      </c>
      <c r="K33" s="16">
        <v>0</v>
      </c>
      <c r="L33" s="16">
        <f t="shared" si="12"/>
        <v>0</v>
      </c>
      <c r="M33" s="16">
        <v>5000</v>
      </c>
      <c r="N33" s="16">
        <f t="shared" si="12"/>
        <v>5000</v>
      </c>
      <c r="O33" s="16">
        <f t="shared" si="12"/>
        <v>5000</v>
      </c>
      <c r="P33" s="16">
        <f t="shared" si="12"/>
        <v>5000</v>
      </c>
      <c r="Q33" s="16">
        <f t="shared" si="12"/>
        <v>5000</v>
      </c>
      <c r="R33" s="16">
        <f t="shared" si="12"/>
        <v>5000</v>
      </c>
      <c r="S33" s="16">
        <f t="shared" si="12"/>
        <v>5000</v>
      </c>
      <c r="T33" s="16">
        <f t="shared" si="12"/>
        <v>5000</v>
      </c>
      <c r="U33" s="16">
        <f t="shared" si="12"/>
        <v>5000</v>
      </c>
      <c r="V33" s="16">
        <f t="shared" si="12"/>
        <v>5000</v>
      </c>
      <c r="W33" s="16">
        <v>0</v>
      </c>
      <c r="X33" s="16">
        <v>0</v>
      </c>
      <c r="Y33" s="16">
        <f t="shared" si="12"/>
        <v>0</v>
      </c>
      <c r="Z33" s="16">
        <f t="shared" si="12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39"/>
    </row>
    <row r="34" spans="1:54" ht="11.45" customHeight="1">
      <c r="A34" s="6" t="s">
        <v>15</v>
      </c>
      <c r="B34" s="7">
        <v>10000</v>
      </c>
      <c r="C34" s="16">
        <v>10000</v>
      </c>
      <c r="D34" s="16">
        <f t="shared" ref="D34:I34" si="13">$B$34</f>
        <v>10000</v>
      </c>
      <c r="E34" s="16">
        <f t="shared" si="13"/>
        <v>10000</v>
      </c>
      <c r="F34" s="16">
        <f t="shared" si="13"/>
        <v>10000</v>
      </c>
      <c r="G34" s="16">
        <f t="shared" si="13"/>
        <v>10000</v>
      </c>
      <c r="H34" s="16">
        <f t="shared" si="13"/>
        <v>10000</v>
      </c>
      <c r="I34" s="16">
        <f t="shared" si="13"/>
        <v>10000</v>
      </c>
      <c r="J34" s="16">
        <v>10000</v>
      </c>
      <c r="K34" s="16">
        <v>0</v>
      </c>
      <c r="L34" s="16">
        <v>0</v>
      </c>
      <c r="M34" s="16">
        <v>100000</v>
      </c>
      <c r="N34" s="16">
        <v>10000</v>
      </c>
      <c r="O34" s="16">
        <f t="shared" ref="O34:U34" si="14">$B$34</f>
        <v>10000</v>
      </c>
      <c r="P34" s="16">
        <f t="shared" si="14"/>
        <v>10000</v>
      </c>
      <c r="Q34" s="16">
        <f t="shared" si="14"/>
        <v>10000</v>
      </c>
      <c r="R34" s="16">
        <f t="shared" si="14"/>
        <v>10000</v>
      </c>
      <c r="S34" s="16">
        <f t="shared" si="14"/>
        <v>10000</v>
      </c>
      <c r="T34" s="16">
        <f t="shared" si="14"/>
        <v>10000</v>
      </c>
      <c r="U34" s="16">
        <f t="shared" si="14"/>
        <v>10000</v>
      </c>
      <c r="V34" s="16">
        <v>10000</v>
      </c>
      <c r="W34" s="16">
        <v>0</v>
      </c>
      <c r="X34" s="16">
        <v>0</v>
      </c>
      <c r="Y34" s="16">
        <f>$B$34</f>
        <v>10000</v>
      </c>
      <c r="Z34" s="16">
        <v>100000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39"/>
    </row>
    <row r="35" spans="1:54" hidden="1">
      <c r="A35" s="6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39"/>
    </row>
    <row r="36" spans="1:54" ht="30" customHeight="1">
      <c r="A36" s="67" t="s">
        <v>27</v>
      </c>
      <c r="B36" s="66" t="s">
        <v>28</v>
      </c>
      <c r="C36" s="16">
        <f>C11*1.5%</f>
        <v>9397.5</v>
      </c>
      <c r="D36" s="16">
        <f t="shared" ref="D36:Z36" si="15">D11*1.5%</f>
        <v>9397.5</v>
      </c>
      <c r="E36" s="16">
        <f t="shared" si="15"/>
        <v>9000</v>
      </c>
      <c r="F36" s="16">
        <f t="shared" si="15"/>
        <v>9000</v>
      </c>
      <c r="G36" s="16">
        <f t="shared" si="15"/>
        <v>9397.5</v>
      </c>
      <c r="H36" s="16">
        <f t="shared" si="15"/>
        <v>9397.5</v>
      </c>
      <c r="I36" s="16">
        <f t="shared" si="15"/>
        <v>9397.5</v>
      </c>
      <c r="J36" s="16">
        <f t="shared" si="15"/>
        <v>9397.5</v>
      </c>
      <c r="K36" s="16">
        <f t="shared" si="15"/>
        <v>0</v>
      </c>
      <c r="L36" s="16">
        <f t="shared" si="15"/>
        <v>0</v>
      </c>
      <c r="M36" s="16">
        <f t="shared" si="15"/>
        <v>0</v>
      </c>
      <c r="N36" s="16">
        <f t="shared" si="15"/>
        <v>9000</v>
      </c>
      <c r="O36" s="16">
        <f t="shared" si="15"/>
        <v>9397.5</v>
      </c>
      <c r="P36" s="16">
        <f t="shared" si="15"/>
        <v>9397.5</v>
      </c>
      <c r="Q36" s="16">
        <f t="shared" si="15"/>
        <v>9000</v>
      </c>
      <c r="R36" s="16">
        <f t="shared" si="15"/>
        <v>9000</v>
      </c>
      <c r="S36" s="16">
        <f t="shared" si="15"/>
        <v>9397.5</v>
      </c>
      <c r="T36" s="16">
        <f t="shared" si="15"/>
        <v>9397.5</v>
      </c>
      <c r="U36" s="16">
        <f t="shared" si="15"/>
        <v>9397.5</v>
      </c>
      <c r="V36" s="16">
        <f t="shared" si="15"/>
        <v>9397.5</v>
      </c>
      <c r="W36" s="16">
        <f t="shared" si="15"/>
        <v>0</v>
      </c>
      <c r="X36" s="16">
        <f t="shared" si="15"/>
        <v>0</v>
      </c>
      <c r="Y36" s="16">
        <f t="shared" si="15"/>
        <v>0</v>
      </c>
      <c r="Z36" s="16">
        <f t="shared" si="15"/>
        <v>9000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39"/>
    </row>
    <row r="37" spans="1:54" hidden="1">
      <c r="A37" s="20" t="s">
        <v>29</v>
      </c>
      <c r="B37" s="21"/>
      <c r="C37" s="4"/>
      <c r="D37" s="4"/>
      <c r="E37" s="4">
        <f>((C11+D11+E11)-(C22+D22+E22))*B37</f>
        <v>0</v>
      </c>
      <c r="F37" s="4"/>
      <c r="G37" s="4"/>
      <c r="H37" s="4">
        <f>((F11+G11+H11)-(F22+G22+H22))*B37</f>
        <v>0</v>
      </c>
      <c r="I37" s="4"/>
      <c r="J37" s="4"/>
      <c r="K37" s="4">
        <f>((I11+J11+K11)-(I22+J22+K22))*B37</f>
        <v>0</v>
      </c>
      <c r="L37" s="4"/>
      <c r="M37" s="4"/>
      <c r="N37" s="4">
        <f>((L11+M11+N11)-(L22+M22+N22))*B37</f>
        <v>0</v>
      </c>
      <c r="O37" s="4"/>
      <c r="P37" s="4"/>
      <c r="Q37" s="4">
        <f>((O11+P11+Q11)-(O22+P22+Q22))*B37</f>
        <v>0</v>
      </c>
      <c r="R37" s="4"/>
      <c r="S37" s="4"/>
      <c r="T37" s="4">
        <f>((R11+S11+T11)-(R22+S22+T22))*B37</f>
        <v>0</v>
      </c>
      <c r="U37" s="4"/>
      <c r="V37" s="4"/>
      <c r="W37" s="4">
        <f>((U11+V11+W11)-(U22+V22+W22))*B37</f>
        <v>0</v>
      </c>
      <c r="X37" s="4"/>
      <c r="Y37" s="4"/>
      <c r="Z37" s="4">
        <f>((X11+Y11+Z11)-(X22+Y22+Z22))*B37</f>
        <v>0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39"/>
    </row>
    <row r="38" spans="1:54">
      <c r="A38" s="20" t="s">
        <v>53</v>
      </c>
      <c r="B38" s="69">
        <v>27000</v>
      </c>
      <c r="C38" s="4"/>
      <c r="D38" s="4"/>
      <c r="E38" s="4">
        <v>9000</v>
      </c>
      <c r="F38" s="4"/>
      <c r="G38" s="4"/>
      <c r="H38" s="4"/>
      <c r="I38" s="4"/>
      <c r="J38" s="4"/>
      <c r="K38" s="4"/>
      <c r="L38" s="4"/>
      <c r="M38" s="4">
        <v>18000</v>
      </c>
      <c r="N38" s="4"/>
      <c r="O38" s="4"/>
      <c r="P38" s="4"/>
      <c r="Q38" s="4">
        <v>9000</v>
      </c>
      <c r="R38" s="4"/>
      <c r="S38" s="4"/>
      <c r="T38" s="4"/>
      <c r="U38" s="4"/>
      <c r="V38" s="4"/>
      <c r="W38" s="4"/>
      <c r="X38" s="4"/>
      <c r="Y38" s="4">
        <v>18000</v>
      </c>
      <c r="Z38" s="4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39"/>
    </row>
    <row r="39" spans="1:54">
      <c r="A39" s="22" t="s">
        <v>16</v>
      </c>
      <c r="B39" s="23"/>
      <c r="C39" s="24">
        <f t="shared" ref="C39:Z39" si="16">C11-C16</f>
        <v>405052.5</v>
      </c>
      <c r="D39" s="24">
        <f t="shared" si="16"/>
        <v>396052.5</v>
      </c>
      <c r="E39" s="24">
        <f t="shared" si="16"/>
        <v>376600</v>
      </c>
      <c r="F39" s="24">
        <f t="shared" si="16"/>
        <v>376600</v>
      </c>
      <c r="G39" s="24">
        <f t="shared" si="16"/>
        <v>400052.5</v>
      </c>
      <c r="H39" s="24">
        <f t="shared" si="16"/>
        <v>400052.5</v>
      </c>
      <c r="I39" s="24">
        <f t="shared" si="16"/>
        <v>400052.5</v>
      </c>
      <c r="J39" s="24">
        <f t="shared" si="16"/>
        <v>400052.5</v>
      </c>
      <c r="K39" s="24">
        <f t="shared" si="16"/>
        <v>-5000</v>
      </c>
      <c r="L39" s="24">
        <f t="shared" si="16"/>
        <v>-23000</v>
      </c>
      <c r="M39" s="24">
        <f t="shared" si="16"/>
        <v>-163480</v>
      </c>
      <c r="N39" s="24">
        <f t="shared" si="16"/>
        <v>376600</v>
      </c>
      <c r="O39" s="24">
        <f t="shared" si="16"/>
        <v>400052.5</v>
      </c>
      <c r="P39" s="24">
        <f t="shared" si="16"/>
        <v>391052.5</v>
      </c>
      <c r="Q39" s="24">
        <f t="shared" si="16"/>
        <v>376600</v>
      </c>
      <c r="R39" s="24">
        <f t="shared" si="16"/>
        <v>376600</v>
      </c>
      <c r="S39" s="24">
        <f t="shared" si="16"/>
        <v>400052.5</v>
      </c>
      <c r="T39" s="24">
        <f t="shared" si="16"/>
        <v>400052.5</v>
      </c>
      <c r="U39" s="24">
        <f t="shared" si="16"/>
        <v>400052.5</v>
      </c>
      <c r="V39" s="24">
        <f t="shared" si="16"/>
        <v>400052.5</v>
      </c>
      <c r="W39" s="24">
        <f t="shared" si="16"/>
        <v>-5000</v>
      </c>
      <c r="X39" s="24">
        <f t="shared" si="16"/>
        <v>-23000</v>
      </c>
      <c r="Y39" s="24">
        <f t="shared" si="16"/>
        <v>-63480</v>
      </c>
      <c r="Z39" s="24">
        <f t="shared" si="16"/>
        <v>291600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39"/>
    </row>
    <row r="40" spans="1:54" s="46" customFormat="1" ht="2.4500000000000002" customHeight="1">
      <c r="A40" s="9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39"/>
    </row>
    <row r="41" spans="1:54" s="46" customFormat="1" ht="1.1499999999999999" hidden="1" customHeight="1">
      <c r="A41" s="9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39"/>
    </row>
    <row r="42" spans="1:54" ht="0.6" hidden="1" customHeight="1">
      <c r="A42" s="6"/>
      <c r="B42" s="2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6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39"/>
    </row>
    <row r="43" spans="1:54">
      <c r="A43" s="27" t="s">
        <v>17</v>
      </c>
      <c r="B43" s="25"/>
      <c r="C43" s="4"/>
      <c r="D43" s="4"/>
      <c r="E43" s="4"/>
      <c r="F43" s="50"/>
      <c r="G43" s="4"/>
      <c r="I43" s="4"/>
      <c r="J43" s="4"/>
      <c r="K43" s="4"/>
      <c r="L43" s="4"/>
      <c r="M43" s="4"/>
      <c r="N43" s="26"/>
      <c r="O43" s="4"/>
      <c r="P43" s="4"/>
      <c r="Q43" s="4"/>
      <c r="R43" s="4"/>
      <c r="T43" s="4"/>
      <c r="U43" s="4"/>
      <c r="V43" s="4"/>
      <c r="W43" s="4"/>
      <c r="X43" s="4"/>
      <c r="Y43" s="4"/>
      <c r="Z43" s="4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39"/>
    </row>
    <row r="44" spans="1:54">
      <c r="A44" s="22" t="s">
        <v>18</v>
      </c>
      <c r="B44" s="28">
        <f>-B3</f>
        <v>-1205000</v>
      </c>
      <c r="C44" s="24">
        <f>B44+C39</f>
        <v>-799947.5</v>
      </c>
      <c r="D44" s="24">
        <f t="shared" ref="D44:Z44" si="17">C44+D39</f>
        <v>-403895</v>
      </c>
      <c r="E44" s="24">
        <f t="shared" si="17"/>
        <v>-27295</v>
      </c>
      <c r="F44" s="24">
        <f t="shared" si="17"/>
        <v>349305</v>
      </c>
      <c r="G44" s="24">
        <f t="shared" si="17"/>
        <v>749357.5</v>
      </c>
      <c r="H44" s="24">
        <f t="shared" si="17"/>
        <v>1149410</v>
      </c>
      <c r="I44" s="24">
        <f t="shared" si="17"/>
        <v>1549462.5</v>
      </c>
      <c r="J44" s="24">
        <f t="shared" si="17"/>
        <v>1949515</v>
      </c>
      <c r="K44" s="24">
        <f t="shared" si="17"/>
        <v>1944515</v>
      </c>
      <c r="L44" s="24">
        <f t="shared" si="17"/>
        <v>1921515</v>
      </c>
      <c r="M44" s="24">
        <f t="shared" si="17"/>
        <v>1758035</v>
      </c>
      <c r="N44" s="24">
        <f t="shared" si="17"/>
        <v>2134635</v>
      </c>
      <c r="O44" s="24">
        <f t="shared" si="17"/>
        <v>2534687.5</v>
      </c>
      <c r="P44" s="24">
        <f t="shared" si="17"/>
        <v>2925740</v>
      </c>
      <c r="Q44" s="24">
        <f t="shared" si="17"/>
        <v>3302340</v>
      </c>
      <c r="R44" s="24">
        <f t="shared" si="17"/>
        <v>3678940</v>
      </c>
      <c r="S44" s="24">
        <f t="shared" si="17"/>
        <v>4078992.5</v>
      </c>
      <c r="T44" s="24">
        <f t="shared" si="17"/>
        <v>4479045</v>
      </c>
      <c r="U44" s="24">
        <f t="shared" si="17"/>
        <v>4879097.5</v>
      </c>
      <c r="V44" s="24">
        <f t="shared" si="17"/>
        <v>5279150</v>
      </c>
      <c r="W44" s="24">
        <f t="shared" si="17"/>
        <v>5274150</v>
      </c>
      <c r="X44" s="24">
        <f t="shared" si="17"/>
        <v>5251150</v>
      </c>
      <c r="Y44" s="24">
        <f t="shared" si="17"/>
        <v>5187670</v>
      </c>
      <c r="Z44" s="24">
        <f t="shared" si="17"/>
        <v>5479270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39"/>
    </row>
    <row r="45" spans="1:54">
      <c r="A45" s="27" t="s">
        <v>19</v>
      </c>
      <c r="B45" s="29"/>
      <c r="C45" s="40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0"/>
      <c r="J45" s="40"/>
      <c r="K45" s="4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1:54">
      <c r="A46" s="6" t="s">
        <v>20</v>
      </c>
      <c r="B46" s="30">
        <v>9445</v>
      </c>
      <c r="C46" s="40"/>
      <c r="D46" s="40"/>
      <c r="E46" s="40"/>
      <c r="F46" s="40" t="s">
        <v>54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1:54">
      <c r="A47" s="49"/>
      <c r="B47" s="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</row>
    <row r="48" spans="1:54">
      <c r="A48" s="6" t="s">
        <v>21</v>
      </c>
      <c r="B48" s="19"/>
      <c r="C48" s="31"/>
      <c r="D48" s="31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1:54">
      <c r="A49" s="6" t="s">
        <v>22</v>
      </c>
      <c r="B49" s="32">
        <v>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1:54">
      <c r="A50" s="6" t="s">
        <v>23</v>
      </c>
      <c r="B50" s="32">
        <v>1.798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1:54">
      <c r="A51" s="6" t="s">
        <v>24</v>
      </c>
      <c r="B51" s="19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1:54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1:5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1:5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</row>
    <row r="55" spans="1:54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</row>
    <row r="56" spans="1:5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</row>
    <row r="57" spans="1:5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</row>
    <row r="58" spans="1:5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</row>
    <row r="59" spans="1:5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</row>
    <row r="60" spans="1:5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</row>
    <row r="61" spans="1:5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</row>
    <row r="62" spans="1:5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</row>
    <row r="63" spans="1:5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</row>
    <row r="64" spans="1:5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</row>
  </sheetData>
  <mergeCells count="24">
    <mergeCell ref="Z25:Z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N25:N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</mergeCells>
  <pageMargins left="0.7" right="0.7" top="0.75" bottom="0.75" header="0.3" footer="0.3"/>
  <ignoredErrors>
    <ignoredError sqref="D16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5"/>
  <sheetViews>
    <sheetView workbookViewId="0">
      <selection activeCell="I5" sqref="I5"/>
    </sheetView>
  </sheetViews>
  <sheetFormatPr defaultRowHeight="15"/>
  <cols>
    <col min="1" max="1" width="12.85546875" customWidth="1"/>
    <col min="2" max="2" width="21.42578125" style="73" customWidth="1"/>
    <col min="3" max="3" width="15.28515625" customWidth="1"/>
    <col min="4" max="4" width="4.5703125" customWidth="1"/>
    <col min="5" max="5" width="18.85546875" style="73" customWidth="1"/>
    <col min="6" max="6" width="14.42578125" customWidth="1"/>
  </cols>
  <sheetData>
    <row r="1" spans="2:6" ht="23.45" customHeight="1">
      <c r="B1" s="76" t="s">
        <v>58</v>
      </c>
      <c r="C1" s="77" t="s">
        <v>60</v>
      </c>
      <c r="D1" s="78"/>
      <c r="E1" s="76" t="s">
        <v>59</v>
      </c>
      <c r="F1" s="77" t="s">
        <v>60</v>
      </c>
    </row>
    <row r="2" spans="2:6" ht="37.15" customHeight="1">
      <c r="B2" s="79" t="s">
        <v>61</v>
      </c>
      <c r="C2" s="80">
        <v>10000</v>
      </c>
      <c r="D2" s="78"/>
      <c r="E2" s="79" t="s">
        <v>65</v>
      </c>
      <c r="F2" s="81">
        <v>350</v>
      </c>
    </row>
    <row r="3" spans="2:6" ht="52.9" customHeight="1">
      <c r="B3" s="79" t="s">
        <v>73</v>
      </c>
      <c r="C3" s="81">
        <f>500*8</f>
        <v>4000</v>
      </c>
      <c r="D3" s="78"/>
      <c r="E3" s="79" t="s">
        <v>66</v>
      </c>
      <c r="F3" s="81">
        <v>45</v>
      </c>
    </row>
    <row r="4" spans="2:6" ht="58.15" customHeight="1">
      <c r="B4" s="79" t="s">
        <v>72</v>
      </c>
      <c r="C4" s="80">
        <v>12000</v>
      </c>
      <c r="D4" s="78"/>
      <c r="E4" s="79" t="s">
        <v>67</v>
      </c>
      <c r="F4" s="81">
        <v>15</v>
      </c>
    </row>
    <row r="5" spans="2:6" ht="22.5">
      <c r="B5" s="79" t="s">
        <v>62</v>
      </c>
      <c r="C5" s="81">
        <v>500</v>
      </c>
      <c r="D5" s="78"/>
      <c r="E5" s="79" t="s">
        <v>68</v>
      </c>
      <c r="F5" s="81">
        <f>F2*F3</f>
        <v>15750</v>
      </c>
    </row>
    <row r="6" spans="2:6" ht="67.5">
      <c r="B6" s="79" t="s">
        <v>63</v>
      </c>
      <c r="C6" s="80">
        <v>10000</v>
      </c>
      <c r="D6" s="78"/>
      <c r="E6" s="79" t="s">
        <v>70</v>
      </c>
      <c r="F6" s="81">
        <v>4</v>
      </c>
    </row>
    <row r="7" spans="2:6">
      <c r="B7" s="79" t="s">
        <v>64</v>
      </c>
      <c r="C7" s="80">
        <f>C2+C4+C5+C6+C3</f>
        <v>36500</v>
      </c>
      <c r="D7" s="78"/>
      <c r="E7" s="79" t="s">
        <v>69</v>
      </c>
      <c r="F7" s="81">
        <f>F6*F5</f>
        <v>63000</v>
      </c>
    </row>
    <row r="8" spans="2:6" ht="27.6" customHeight="1">
      <c r="B8" s="82"/>
      <c r="C8" s="87" t="s">
        <v>71</v>
      </c>
      <c r="D8" s="88"/>
      <c r="E8" s="83">
        <f>F7-C7</f>
        <v>26500</v>
      </c>
      <c r="F8" s="84"/>
    </row>
    <row r="9" spans="2:6">
      <c r="B9" s="74"/>
      <c r="C9" s="75"/>
      <c r="D9" s="75"/>
      <c r="E9" s="74"/>
      <c r="F9" s="75"/>
    </row>
    <row r="10" spans="2:6">
      <c r="B10" s="74"/>
      <c r="C10" s="75"/>
      <c r="D10" s="75"/>
      <c r="E10" s="74"/>
      <c r="F10" s="75"/>
    </row>
    <row r="11" spans="2:6">
      <c r="B11" s="74"/>
      <c r="C11" s="75"/>
      <c r="D11" s="75"/>
      <c r="E11" s="74"/>
      <c r="F11" s="75"/>
    </row>
    <row r="12" spans="2:6">
      <c r="B12" s="74"/>
      <c r="C12" s="75"/>
      <c r="D12" s="75"/>
      <c r="E12" s="74"/>
      <c r="F12" s="75"/>
    </row>
    <row r="13" spans="2:6">
      <c r="B13" s="74"/>
      <c r="C13" s="75"/>
      <c r="D13" s="75"/>
      <c r="E13" s="74"/>
      <c r="F13" s="75"/>
    </row>
    <row r="14" spans="2:6">
      <c r="B14" s="74"/>
      <c r="C14" s="75"/>
      <c r="D14" s="75"/>
      <c r="E14" s="74"/>
      <c r="F14" s="75"/>
    </row>
    <row r="15" spans="2:6">
      <c r="B15" s="74"/>
      <c r="C15" s="75"/>
      <c r="D15" s="75"/>
      <c r="E15" s="74"/>
      <c r="F15" s="75"/>
    </row>
  </sheetData>
  <mergeCells count="1">
    <mergeCell ref="C8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Пакет 1.0</vt:lpstr>
      <vt:lpstr>Пакет 2.0</vt:lpstr>
      <vt:lpstr>Пакет 3.0.</vt:lpstr>
      <vt:lpstr>Рободень расчет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км</dc:creator>
  <cp:lastModifiedBy>Порш</cp:lastModifiedBy>
  <dcterms:created xsi:type="dcterms:W3CDTF">2015-08-19T11:47:20Z</dcterms:created>
  <dcterms:modified xsi:type="dcterms:W3CDTF">2016-06-28T07:39:33Z</dcterms:modified>
</cp:coreProperties>
</file>