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activeTab="4"/>
  </bookViews>
  <sheets>
    <sheet name="Комментарии" sheetId="1" r:id="rId1"/>
    <sheet name="Титул" sheetId="2" r:id="rId2"/>
    <sheet name="Затраты" sheetId="3" r:id="rId3"/>
    <sheet name="Продажи" sheetId="4" r:id="rId4"/>
    <sheet name="Прибыль_окупаемость" sheetId="5" r:id="rId5"/>
  </sheets>
  <calcPr calcId="125725"/>
</workbook>
</file>

<file path=xl/calcChain.xml><?xml version="1.0" encoding="utf-8"?>
<calcChain xmlns="http://schemas.openxmlformats.org/spreadsheetml/2006/main">
  <c r="E11" i="4"/>
  <c r="G19" i="3"/>
  <c r="F19"/>
  <c r="C6"/>
  <c r="G17" i="5" l="1"/>
  <c r="G21" s="1"/>
  <c r="F17"/>
  <c r="F21" s="1"/>
  <c r="E17"/>
  <c r="E21" s="1"/>
  <c r="D17"/>
  <c r="D21" s="1"/>
  <c r="C17"/>
  <c r="C21" s="1"/>
  <c r="B17"/>
  <c r="B21" s="1"/>
  <c r="G5"/>
  <c r="F5"/>
  <c r="E5"/>
  <c r="D5"/>
  <c r="C5"/>
  <c r="B5"/>
  <c r="G15" i="4"/>
  <c r="G16" s="1"/>
  <c r="G4" i="5" s="1"/>
  <c r="F15" i="4"/>
  <c r="F16" s="1"/>
  <c r="F4" i="5" s="1"/>
  <c r="E15" i="4"/>
  <c r="E16" s="1"/>
  <c r="E4" i="5" s="1"/>
  <c r="D15" i="4"/>
  <c r="D16" s="1"/>
  <c r="D4" i="5" s="1"/>
  <c r="C15" i="4"/>
  <c r="C16" s="1"/>
  <c r="C4" i="5" s="1"/>
  <c r="B15" i="4"/>
  <c r="B16" s="1"/>
  <c r="B4" i="5" s="1"/>
  <c r="G11" i="4"/>
  <c r="F11"/>
  <c r="D11"/>
  <c r="C11"/>
  <c r="B11"/>
  <c r="B5"/>
  <c r="G33" i="3"/>
  <c r="F9" i="5" s="1"/>
  <c r="G22" i="3"/>
  <c r="G26" s="1"/>
  <c r="F22"/>
  <c r="G7"/>
  <c r="G8" s="1"/>
  <c r="G24" l="1"/>
  <c r="G25"/>
  <c r="F6" i="5"/>
  <c r="F7" s="1"/>
  <c r="G9"/>
  <c r="E9"/>
  <c r="C9"/>
  <c r="B18"/>
  <c r="D18"/>
  <c r="F18"/>
  <c r="D8"/>
  <c r="C18"/>
  <c r="E18"/>
  <c r="G18"/>
  <c r="C6"/>
  <c r="C7" s="1"/>
  <c r="E6"/>
  <c r="E7" s="1"/>
  <c r="G6"/>
  <c r="G7" s="1"/>
  <c r="B6" i="4"/>
  <c r="B6" i="5"/>
  <c r="B7" s="1"/>
  <c r="D6"/>
  <c r="D7" s="1"/>
  <c r="B9"/>
  <c r="D9"/>
  <c r="B12" l="1"/>
  <c r="F8"/>
  <c r="F10" s="1"/>
  <c r="F19" s="1"/>
  <c r="B8"/>
  <c r="B10" s="1"/>
  <c r="B19" s="1"/>
  <c r="D10"/>
  <c r="D19" s="1"/>
  <c r="G8"/>
  <c r="G10" s="1"/>
  <c r="G19" s="1"/>
  <c r="E8"/>
  <c r="E10" s="1"/>
  <c r="E19" s="1"/>
  <c r="C8"/>
  <c r="C10" s="1"/>
  <c r="C19" s="1"/>
  <c r="B11" l="1"/>
  <c r="B13" s="1"/>
  <c r="C11" l="1"/>
  <c r="D11" s="1"/>
  <c r="E11" s="1"/>
  <c r="F11" s="1"/>
  <c r="G11" s="1"/>
  <c r="B22"/>
  <c r="B14"/>
  <c r="C13"/>
  <c r="D13" l="1"/>
  <c r="C22"/>
  <c r="C14"/>
  <c r="D22" l="1"/>
  <c r="E13"/>
  <c r="F13" l="1"/>
  <c r="E22"/>
  <c r="E14"/>
  <c r="F22" l="1"/>
  <c r="F14"/>
  <c r="G13"/>
  <c r="G22" l="1"/>
</calcChain>
</file>

<file path=xl/sharedStrings.xml><?xml version="1.0" encoding="utf-8"?>
<sst xmlns="http://schemas.openxmlformats.org/spreadsheetml/2006/main" count="115" uniqueCount="100">
  <si>
    <t>Комментарии к использованию модели</t>
  </si>
  <si>
    <t>Страница "Титул"</t>
  </si>
  <si>
    <r>
      <t>На данной странице отображены основные укрупненные  параметры Проекта,</t>
    </r>
    <r>
      <rPr>
        <b/>
        <sz val="11"/>
        <color rgb="FF000000"/>
        <rFont val="Calibri"/>
        <family val="2"/>
        <charset val="204"/>
      </rPr>
      <t>позволяющие индивидуализировать расчет показателей окупаемости с учетом региональных  и прочих особенностей</t>
    </r>
    <r>
      <rPr>
        <sz val="11"/>
        <color rgb="FF000000"/>
        <rFont val="Calibri"/>
        <family val="2"/>
        <charset val="204"/>
      </rPr>
      <t>. Среди таких параметров:</t>
    </r>
  </si>
  <si>
    <r>
      <t>"Кол-во жителей в населенном пунке"</t>
    </r>
    <r>
      <rPr>
        <sz val="11"/>
        <color rgb="FF000000"/>
        <rFont val="Calibri"/>
        <family val="2"/>
        <charset val="204"/>
      </rPr>
      <t>- кол-во жителей в том населенном пункте, где планируется реализация Проекта. Данный показатель прежде всего влияет на размер паушального взноса</t>
    </r>
  </si>
  <si>
    <r>
      <t>"Средний размер арендных ставок"</t>
    </r>
    <r>
      <rPr>
        <sz val="11"/>
        <color rgb="FF000000"/>
        <rFont val="Calibri"/>
        <family val="2"/>
        <charset val="204"/>
      </rPr>
      <t>- средний размер арендных ставок коммерческой недвижимости в населенном пункте реализации проекта, либо фактический размер арендных ставок</t>
    </r>
  </si>
  <si>
    <r>
      <t>"Планируемое кол-во рабочих мест"</t>
    </r>
    <r>
      <rPr>
        <sz val="11"/>
        <color rgb="FF000000"/>
        <rFont val="Calibri"/>
        <family val="2"/>
        <charset val="204"/>
      </rPr>
      <t>- в данной ячейке обозначено количество работников, рекомендуемых к привлечению Франчайзером</t>
    </r>
  </si>
  <si>
    <t>Страница "Затраты"</t>
  </si>
  <si>
    <t>На данной странице представлен свод основных видов затрат и их планируемой величины:</t>
  </si>
  <si>
    <r>
      <t>"Затраты на организацию бизнеса"</t>
    </r>
    <r>
      <rPr>
        <sz val="11"/>
        <color rgb="FF000000"/>
        <rFont val="Calibri"/>
        <family val="2"/>
        <charset val="204"/>
      </rPr>
      <t>- затраты, которые предусматривают разовый характер, и соответствуют долгосрочным инвестиционным вложениям, поэтому рассчитан аналог "амортизационных отчислений" - "списание оргзатрат в месяц" с учетом рекомендуемой продолжительности экономической "жизни" активов и учитывается при определении финансового результата (прибыли). Представлены значения на организацию бизнеса в населенных пунктах с различной численностью населения.</t>
    </r>
  </si>
  <si>
    <r>
      <t>"Ежемесячные затраты"</t>
    </r>
    <r>
      <rPr>
        <sz val="11"/>
        <color rgb="FF000000"/>
        <rFont val="Calibri"/>
        <family val="2"/>
        <charset val="204"/>
      </rPr>
      <t>- представлены усредненные данные по затратам и расходам, возникающим в процессе текущей деятельности (аренда, расходы на рекламу, управление и т.п.) Определен средний диапазон изменения данных видов затрат, минимальный и максимальный уровень.</t>
    </r>
  </si>
  <si>
    <r>
      <t>"Прогнозируемый уровень затрат для Вашего проекта"</t>
    </r>
    <r>
      <rPr>
        <sz val="11"/>
        <color rgb="FF000000"/>
        <rFont val="Calibri"/>
        <family val="2"/>
        <charset val="204"/>
      </rPr>
      <t>- рассчет минимального, среднего и максимального уровня ежемесячных затрат на основе данных, представленных в блоке "Ежемесячные затрат", но с учетом фактической арендной платы, размер ставки которой Вы указали на странице "Титул".</t>
    </r>
    <r>
      <rPr>
        <b/>
        <sz val="11"/>
        <color rgb="FF000000"/>
        <rFont val="Calibri"/>
        <family val="2"/>
        <charset val="204"/>
      </rPr>
      <t>Поэтому итоговые значения ежемячных затрат, указанных в таблице, могут отличаться от уровня затрат по Вашему проекту.</t>
    </r>
  </si>
  <si>
    <r>
      <t>"Прочие затраты (раз в год)"</t>
    </r>
    <r>
      <rPr>
        <sz val="11"/>
        <color rgb="FF000000"/>
        <rFont val="Calibri"/>
        <family val="2"/>
        <charset val="204"/>
      </rPr>
      <t>- средний размер затрат, которые не носят периодический (ежемесячный) характер, но связаны с текущей деятельностью.</t>
    </r>
  </si>
  <si>
    <t>Страница "Продажи"</t>
  </si>
  <si>
    <t>На данной странице представлена информация по планируемому уровню продаж в натуральном и денежном выражении с учетом практического опыта по организации бизнеса Франчайзером.</t>
  </si>
  <si>
    <t>"Средний чек, руб" - усредненная стоимость услуг, в фактической деятельности значения могут меняться</t>
  </si>
  <si>
    <r>
      <t>"Доля прямые материальных затрат к стоимости, %"</t>
    </r>
    <r>
      <rPr>
        <sz val="11"/>
        <color rgb="FF000000"/>
        <rFont val="Calibri"/>
        <family val="2"/>
        <charset val="204"/>
      </rPr>
      <t>- средний показатель, характеризующий величину понесенных расходов по оказанию услуги</t>
    </r>
  </si>
  <si>
    <t>Страница "Прибыль/окупаемость"</t>
  </si>
  <si>
    <r>
      <t>На данной странице представлена расчетная информация по формированию финансового результата (прибыли) с учетом данных, представленных на страницах "Затраты" и "Продажи". Учтены основные виды затрат (текущих и амортизационных), а также налогообложение (УСН, доходы 6%). На основе данных о прибыли в конкретные периоды реализации Проекта рассчитан срок окупаемости в месяцах.</t>
    </r>
    <r>
      <rPr>
        <b/>
        <sz val="11"/>
        <color rgb="FF000000"/>
        <rFont val="Calibri"/>
        <family val="2"/>
        <charset val="204"/>
      </rPr>
      <t>Срок окупаемости - это период от начала реализации проекта(начала продаж) до того месяца, в котором накопленная сумма чистой прибыли (рассчитанная нарастающим итогом) и возмещенных оргзатрат превысит общую величину инвестиционных затрат (затраты на организацию бизнеса и ежемесячные затраты за первый месяц).</t>
    </r>
  </si>
  <si>
    <t>Основные параметры Вашего проекта</t>
  </si>
  <si>
    <t>Параметр</t>
  </si>
  <si>
    <t>Ед.изм.</t>
  </si>
  <si>
    <t>Значение</t>
  </si>
  <si>
    <t>Количество жителей в населенном пункте</t>
  </si>
  <si>
    <t>тыс.чел.</t>
  </si>
  <si>
    <t>Средний размер арендных ставок</t>
  </si>
  <si>
    <t>руб./кв.м.</t>
  </si>
  <si>
    <t>* средний размер арендных ставок по объектам коммерческой</t>
  </si>
  <si>
    <t>Планируемое кол-во рабочих мест</t>
  </si>
  <si>
    <t>ед.</t>
  </si>
  <si>
    <t>недвижимости (офисных помещений ≈ 30 кв.м.) в Вашем регионе</t>
  </si>
  <si>
    <t>руб.</t>
  </si>
  <si>
    <t>Планируемая арендная площадь офис</t>
  </si>
  <si>
    <t>кв.м.</t>
  </si>
  <si>
    <t>Затраты на организацию бизнеса</t>
  </si>
  <si>
    <t>(в руб.)</t>
  </si>
  <si>
    <t>Населен.пункт</t>
  </si>
  <si>
    <t>Регистрация юридического лица</t>
  </si>
  <si>
    <t>Паушальный взнос</t>
  </si>
  <si>
    <t>раб.места)</t>
  </si>
  <si>
    <t>Итого</t>
  </si>
  <si>
    <t>Списание оргзатрат (в месяц за 12 мес.)</t>
  </si>
  <si>
    <t>Ежемесячные затраты</t>
  </si>
  <si>
    <t>Усредненные параметры</t>
  </si>
  <si>
    <t>min</t>
  </si>
  <si>
    <t>max</t>
  </si>
  <si>
    <t>Маркетинг и реклама</t>
  </si>
  <si>
    <t>Роялти</t>
  </si>
  <si>
    <t>Интернет, связь</t>
  </si>
  <si>
    <t>РКО банка</t>
  </si>
  <si>
    <t>ФОТ с отчислениями</t>
  </si>
  <si>
    <t>* кол-во работников и оклад указаны на странице "Титул"+отчисления 30%</t>
  </si>
  <si>
    <t>Бухгалтерия</t>
  </si>
  <si>
    <t>Офисные и пр. расходы</t>
  </si>
  <si>
    <t>* с учетом фактической арендной ставки, указанной на листе "Титул"</t>
  </si>
  <si>
    <t>Прочие затраты (раз в год)</t>
  </si>
  <si>
    <t>Ремонт оборудования/расходники</t>
  </si>
  <si>
    <t>Прочие затраты</t>
  </si>
  <si>
    <t>Вид продукта</t>
  </si>
  <si>
    <t>Средний чек (руб.)</t>
  </si>
  <si>
    <t>Наценка (%)</t>
  </si>
  <si>
    <t>Сумма прямых расходов к стоимости</t>
  </si>
  <si>
    <t>Прибыль с 1 ед. продукта</t>
  </si>
  <si>
    <t>План продаж</t>
  </si>
  <si>
    <t>Итого заявок</t>
  </si>
  <si>
    <t>План выручки</t>
  </si>
  <si>
    <t>1 месяц</t>
  </si>
  <si>
    <t>2 месяц</t>
  </si>
  <si>
    <t>3 месяц</t>
  </si>
  <si>
    <t>4 месяц</t>
  </si>
  <si>
    <t>5 месяц</t>
  </si>
  <si>
    <t>6 месяц</t>
  </si>
  <si>
    <t>План финансовых результатов и прибыли</t>
  </si>
  <si>
    <t>Выручка</t>
  </si>
  <si>
    <t>(-) Налог (УСН: ЕНВД)</t>
  </si>
  <si>
    <t>(-) Прямые расходы</t>
  </si>
  <si>
    <t>(=) Валовая прибыль</t>
  </si>
  <si>
    <t>(-) Ежемесячные затраты</t>
  </si>
  <si>
    <t>(-) Фонд затрат (годовых)</t>
  </si>
  <si>
    <t>(=) Чистая прибыль</t>
  </si>
  <si>
    <t>(=) Чистая прибыль нарастающим итогом</t>
  </si>
  <si>
    <t>Инвестзатраты</t>
  </si>
  <si>
    <t>Окупаемость (в месяцах)</t>
  </si>
  <si>
    <t>Прибыль</t>
  </si>
  <si>
    <t>Чистый денежный поток</t>
  </si>
  <si>
    <t>Населен. пункт</t>
  </si>
  <si>
    <t>Продукция</t>
  </si>
  <si>
    <t>- рекомендуемая наценка (100%-500%)</t>
  </si>
  <si>
    <t>Продажа продукции</t>
  </si>
  <si>
    <t>Июнь</t>
  </si>
  <si>
    <t>Планируемый размер оклада+%</t>
  </si>
  <si>
    <t>Июль</t>
  </si>
  <si>
    <t>Оборудование (</t>
  </si>
  <si>
    <t>Средний (для объема до 2 договоров о постройке в месяц)</t>
  </si>
  <si>
    <t>Максимальный (свыше 2 договоров в месяц)</t>
  </si>
  <si>
    <t>Август</t>
  </si>
  <si>
    <t>Сентябрь</t>
  </si>
  <si>
    <t>Октябрь</t>
  </si>
  <si>
    <t>Прогнозируемый уровень затрат для Вашего Проекта</t>
  </si>
  <si>
    <t>Минимальный (для объема 1 договор о постройке в месяц)</t>
  </si>
  <si>
    <t>Ноябрь</t>
  </si>
</sst>
</file>

<file path=xl/styles.xml><?xml version="1.0" encoding="utf-8"?>
<styleSheet xmlns="http://schemas.openxmlformats.org/spreadsheetml/2006/main">
  <numFmts count="1">
    <numFmt numFmtId="164" formatCode="dd/mm/yy"/>
  </numFmts>
  <fonts count="11">
    <font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u/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sz val="12"/>
      <color rgb="FFFF0000"/>
      <name val="Calibri"/>
      <family val="2"/>
      <charset val="204"/>
    </font>
    <font>
      <b/>
      <sz val="16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CE6F2"/>
        <bgColor rgb="FFDBEEF4"/>
      </patternFill>
    </fill>
    <fill>
      <patternFill patternType="solid">
        <fgColor rgb="FFCCFFFF"/>
        <bgColor rgb="FFDBEEF4"/>
      </patternFill>
    </fill>
    <fill>
      <patternFill patternType="solid">
        <fgColor rgb="FFFFFF00"/>
        <bgColor rgb="FFFFFF00"/>
      </patternFill>
    </fill>
    <fill>
      <patternFill patternType="solid">
        <fgColor rgb="FFDBEEF4"/>
        <bgColor rgb="FFDCE6F2"/>
      </patternFill>
    </fill>
  </fills>
  <borders count="5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4" fillId="0" borderId="0"/>
  </cellStyleXfs>
  <cellXfs count="161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0" borderId="0" xfId="0" applyBorder="1"/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4" borderId="5" xfId="0" applyFont="1" applyFill="1" applyBorder="1"/>
    <xf numFmtId="0" fontId="0" fillId="4" borderId="6" xfId="0" applyFill="1" applyBorder="1" applyAlignment="1">
      <alignment horizontal="center"/>
    </xf>
    <xf numFmtId="0" fontId="0" fillId="0" borderId="0" xfId="0" applyFont="1"/>
    <xf numFmtId="0" fontId="0" fillId="4" borderId="8" xfId="0" applyFont="1" applyFill="1" applyBorder="1"/>
    <xf numFmtId="0" fontId="0" fillId="4" borderId="9" xfId="0" applyFill="1" applyBorder="1" applyAlignment="1">
      <alignment horizontal="center"/>
    </xf>
    <xf numFmtId="0" fontId="0" fillId="0" borderId="0" xfId="0" applyProtection="1"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2" fillId="5" borderId="8" xfId="0" applyFont="1" applyFill="1" applyBorder="1" applyAlignment="1" applyProtection="1">
      <alignment horizontal="center"/>
      <protection locked="0"/>
    </xf>
    <xf numFmtId="0" fontId="2" fillId="5" borderId="9" xfId="0" applyFont="1" applyFill="1" applyBorder="1" applyAlignment="1" applyProtection="1">
      <alignment horizontal="center"/>
      <protection locked="0"/>
    </xf>
    <xf numFmtId="0" fontId="5" fillId="0" borderId="0" xfId="1" applyFont="1" applyBorder="1" applyProtection="1">
      <protection locked="0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0" fillId="4" borderId="14" xfId="0" applyFill="1" applyBorder="1" applyAlignment="1" applyProtection="1">
      <alignment horizontal="right"/>
      <protection locked="0"/>
    </xf>
    <xf numFmtId="0" fontId="0" fillId="4" borderId="3" xfId="0" applyFill="1" applyBorder="1" applyProtection="1">
      <protection locked="0"/>
    </xf>
    <xf numFmtId="0" fontId="4" fillId="0" borderId="0" xfId="1" applyFont="1" applyBorder="1" applyProtection="1">
      <protection locked="0"/>
    </xf>
    <xf numFmtId="0" fontId="6" fillId="0" borderId="0" xfId="1" applyFont="1" applyBorder="1" applyAlignment="1" applyProtection="1">
      <alignment horizontal="center" vertical="center" wrapText="1"/>
      <protection locked="0"/>
    </xf>
    <xf numFmtId="0" fontId="0" fillId="4" borderId="15" xfId="0" applyFill="1" applyBorder="1" applyAlignment="1" applyProtection="1">
      <alignment horizontal="right"/>
      <protection locked="0"/>
    </xf>
    <xf numFmtId="0" fontId="0" fillId="4" borderId="6" xfId="0" applyFill="1" applyBorder="1" applyProtection="1">
      <protection locked="0"/>
    </xf>
    <xf numFmtId="0" fontId="4" fillId="0" borderId="0" xfId="1" applyFont="1" applyBorder="1" applyAlignment="1" applyProtection="1">
      <protection locked="0"/>
    </xf>
    <xf numFmtId="3" fontId="6" fillId="0" borderId="0" xfId="1" applyNumberFormat="1" applyFont="1" applyBorder="1" applyProtection="1">
      <protection locked="0"/>
    </xf>
    <xf numFmtId="0" fontId="0" fillId="4" borderId="17" xfId="0" applyFill="1" applyBorder="1" applyAlignment="1" applyProtection="1">
      <alignment horizontal="center"/>
      <protection locked="0"/>
    </xf>
    <xf numFmtId="0" fontId="0" fillId="4" borderId="18" xfId="0" applyFont="1" applyFill="1" applyBorder="1" applyAlignment="1" applyProtection="1">
      <protection locked="0"/>
    </xf>
    <xf numFmtId="0" fontId="0" fillId="4" borderId="5" xfId="0" applyFill="1" applyBorder="1" applyAlignment="1" applyProtection="1"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2" fillId="4" borderId="19" xfId="0" applyFont="1" applyFill="1" applyBorder="1" applyAlignment="1" applyProtection="1">
      <alignment horizontal="right"/>
      <protection hidden="1"/>
    </xf>
    <xf numFmtId="0" fontId="2" fillId="4" borderId="9" xfId="0" applyFont="1" applyFill="1" applyBorder="1" applyProtection="1">
      <protection hidden="1"/>
    </xf>
    <xf numFmtId="1" fontId="2" fillId="4" borderId="21" xfId="0" applyNumberFormat="1" applyFont="1" applyFill="1" applyBorder="1" applyAlignment="1" applyProtection="1">
      <alignment horizontal="right"/>
      <protection hidden="1"/>
    </xf>
    <xf numFmtId="1" fontId="2" fillId="4" borderId="22" xfId="0" applyNumberFormat="1" applyFont="1" applyFill="1" applyBorder="1" applyProtection="1">
      <protection hidden="1"/>
    </xf>
    <xf numFmtId="3" fontId="6" fillId="0" borderId="0" xfId="1" applyNumberFormat="1" applyFont="1" applyBorder="1" applyAlignment="1" applyProtection="1">
      <protection locked="0"/>
    </xf>
    <xf numFmtId="0" fontId="5" fillId="0" borderId="0" xfId="1" applyFont="1" applyBorder="1" applyAlignment="1" applyProtection="1">
      <alignment horizontal="right"/>
      <protection locked="0"/>
    </xf>
    <xf numFmtId="3" fontId="7" fillId="0" borderId="0" xfId="1" applyNumberFormat="1" applyFont="1" applyBorder="1" applyProtection="1">
      <protection locked="0"/>
    </xf>
    <xf numFmtId="3" fontId="2" fillId="0" borderId="0" xfId="0" applyNumberFormat="1" applyFont="1" applyBorder="1" applyProtection="1">
      <protection locked="0"/>
    </xf>
    <xf numFmtId="0" fontId="8" fillId="0" borderId="0" xfId="0" applyFont="1" applyProtection="1">
      <protection locked="0"/>
    </xf>
    <xf numFmtId="0" fontId="4" fillId="0" borderId="0" xfId="1" applyFont="1" applyBorder="1" applyAlignment="1" applyProtection="1">
      <alignment horizontal="right"/>
      <protection locked="0"/>
    </xf>
    <xf numFmtId="0" fontId="0" fillId="0" borderId="0" xfId="0" applyFont="1" applyBorder="1" applyProtection="1">
      <protection locked="0"/>
    </xf>
    <xf numFmtId="0" fontId="0" fillId="4" borderId="15" xfId="0" applyFill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0" fillId="4" borderId="26" xfId="0" applyFill="1" applyBorder="1" applyAlignment="1" applyProtection="1">
      <alignment horizontal="center"/>
      <protection locked="0"/>
    </xf>
    <xf numFmtId="0" fontId="0" fillId="4" borderId="27" xfId="0" applyFill="1" applyBorder="1" applyProtection="1">
      <protection locked="0"/>
    </xf>
    <xf numFmtId="0" fontId="2" fillId="4" borderId="29" xfId="0" applyFont="1" applyFill="1" applyBorder="1" applyAlignment="1" applyProtection="1">
      <alignment horizontal="right"/>
      <protection hidden="1"/>
    </xf>
    <xf numFmtId="0" fontId="2" fillId="4" borderId="30" xfId="0" applyFont="1" applyFill="1" applyBorder="1" applyProtection="1">
      <protection hidden="1"/>
    </xf>
    <xf numFmtId="0" fontId="2" fillId="5" borderId="6" xfId="0" applyFont="1" applyFill="1" applyBorder="1" applyAlignment="1" applyProtection="1">
      <alignment horizontal="center"/>
      <protection hidden="1"/>
    </xf>
    <xf numFmtId="0" fontId="2" fillId="5" borderId="9" xfId="0" applyFont="1" applyFill="1" applyBorder="1" applyAlignment="1" applyProtection="1">
      <alignment horizontal="center"/>
      <protection hidden="1"/>
    </xf>
    <xf numFmtId="0" fontId="0" fillId="4" borderId="6" xfId="0" applyFont="1" applyFill="1" applyBorder="1" applyAlignment="1" applyProtection="1">
      <alignment horizontal="center"/>
      <protection locked="0"/>
    </xf>
    <xf numFmtId="0" fontId="0" fillId="4" borderId="27" xfId="0" applyFont="1" applyFill="1" applyBorder="1" applyAlignment="1" applyProtection="1">
      <alignment horizontal="center"/>
      <protection locked="0"/>
    </xf>
    <xf numFmtId="0" fontId="7" fillId="4" borderId="22" xfId="0" applyFont="1" applyFill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center"/>
      <protection locked="0"/>
    </xf>
    <xf numFmtId="0" fontId="1" fillId="2" borderId="0" xfId="0" applyFont="1" applyFill="1" applyBorder="1" applyAlignment="1" applyProtection="1">
      <protection locked="0"/>
    </xf>
    <xf numFmtId="0" fontId="5" fillId="4" borderId="4" xfId="1" applyFont="1" applyFill="1" applyBorder="1" applyProtection="1">
      <protection locked="0"/>
    </xf>
    <xf numFmtId="0" fontId="5" fillId="4" borderId="6" xfId="1" applyFont="1" applyFill="1" applyBorder="1" applyAlignment="1" applyProtection="1">
      <alignment horizontal="center" vertical="center" wrapText="1"/>
      <protection locked="0"/>
    </xf>
    <xf numFmtId="0" fontId="5" fillId="2" borderId="0" xfId="1" applyFont="1" applyFill="1" applyBorder="1" applyAlignment="1" applyProtection="1">
      <alignment horizontal="center" vertical="center" wrapText="1"/>
      <protection locked="0"/>
    </xf>
    <xf numFmtId="0" fontId="5" fillId="4" borderId="4" xfId="1" applyFont="1" applyFill="1" applyBorder="1" applyAlignment="1" applyProtection="1">
      <alignment horizontal="center"/>
      <protection locked="0"/>
    </xf>
    <xf numFmtId="3" fontId="5" fillId="5" borderId="6" xfId="1" applyNumberFormat="1" applyFont="1" applyFill="1" applyBorder="1" applyAlignment="1" applyProtection="1">
      <alignment horizontal="center"/>
      <protection locked="0"/>
    </xf>
    <xf numFmtId="3" fontId="4" fillId="2" borderId="0" xfId="1" applyNumberFormat="1" applyFont="1" applyFill="1" applyBorder="1" applyAlignment="1" applyProtection="1">
      <alignment horizontal="center"/>
      <protection locked="0"/>
    </xf>
    <xf numFmtId="3" fontId="4" fillId="0" borderId="0" xfId="1" applyNumberFormat="1" applyFont="1" applyBorder="1" applyAlignment="1" applyProtection="1">
      <alignment horizontal="center"/>
      <protection locked="0"/>
    </xf>
    <xf numFmtId="3" fontId="5" fillId="5" borderId="15" xfId="1" applyNumberFormat="1" applyFont="1" applyFill="1" applyBorder="1" applyAlignment="1" applyProtection="1">
      <alignment horizontal="center"/>
      <protection locked="0"/>
    </xf>
    <xf numFmtId="0" fontId="5" fillId="4" borderId="4" xfId="1" applyFont="1" applyFill="1" applyBorder="1" applyAlignment="1" applyProtection="1">
      <alignment horizontal="center"/>
      <protection hidden="1"/>
    </xf>
    <xf numFmtId="3" fontId="5" fillId="5" borderId="6" xfId="1" applyNumberFormat="1" applyFont="1" applyFill="1" applyBorder="1" applyAlignment="1" applyProtection="1">
      <alignment horizontal="center"/>
      <protection hidden="1"/>
    </xf>
    <xf numFmtId="0" fontId="5" fillId="5" borderId="7" xfId="1" applyFont="1" applyFill="1" applyBorder="1" applyAlignment="1" applyProtection="1">
      <alignment horizontal="right"/>
      <protection locked="0"/>
    </xf>
    <xf numFmtId="3" fontId="5" fillId="5" borderId="9" xfId="1" applyNumberFormat="1" applyFont="1" applyFill="1" applyBorder="1" applyAlignment="1" applyProtection="1">
      <alignment horizontal="center"/>
      <protection hidden="1"/>
    </xf>
    <xf numFmtId="0" fontId="2" fillId="4" borderId="4" xfId="0" applyFont="1" applyFill="1" applyBorder="1" applyProtection="1">
      <protection locked="0"/>
    </xf>
    <xf numFmtId="0" fontId="2" fillId="4" borderId="5" xfId="0" applyFont="1" applyFill="1" applyBorder="1" applyAlignment="1" applyProtection="1">
      <alignment horizontal="center"/>
      <protection locked="0"/>
    </xf>
    <xf numFmtId="164" fontId="2" fillId="4" borderId="6" xfId="0" applyNumberFormat="1" applyFont="1" applyFill="1" applyBorder="1" applyAlignment="1" applyProtection="1">
      <alignment horizontal="center"/>
      <protection locked="0"/>
    </xf>
    <xf numFmtId="0" fontId="5" fillId="4" borderId="4" xfId="1" applyFont="1" applyFill="1" applyBorder="1" applyAlignment="1" applyProtection="1">
      <alignment horizontal="center" vertical="center" wrapText="1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5" fillId="5" borderId="7" xfId="1" applyFont="1" applyFill="1" applyBorder="1" applyAlignment="1" applyProtection="1">
      <alignment horizontal="right" vertical="center" wrapText="1"/>
      <protection locked="0"/>
    </xf>
    <xf numFmtId="3" fontId="2" fillId="5" borderId="8" xfId="0" applyNumberFormat="1" applyFont="1" applyFill="1" applyBorder="1" applyAlignment="1" applyProtection="1">
      <alignment horizontal="center"/>
      <protection hidden="1"/>
    </xf>
    <xf numFmtId="3" fontId="2" fillId="5" borderId="9" xfId="0" applyNumberFormat="1" applyFont="1" applyFill="1" applyBorder="1" applyAlignment="1" applyProtection="1">
      <alignment horizontal="center"/>
      <protection hidden="1"/>
    </xf>
    <xf numFmtId="0" fontId="0" fillId="0" borderId="11" xfId="0" applyBorder="1" applyProtection="1"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 horizontal="center"/>
      <protection hidden="1"/>
    </xf>
    <xf numFmtId="0" fontId="2" fillId="4" borderId="6" xfId="0" applyFont="1" applyFill="1" applyBorder="1" applyAlignment="1" applyProtection="1">
      <alignment horizontal="center"/>
      <protection hidden="1"/>
    </xf>
    <xf numFmtId="3" fontId="0" fillId="4" borderId="5" xfId="0" applyNumberFormat="1" applyFill="1" applyBorder="1" applyAlignment="1" applyProtection="1">
      <alignment horizontal="center"/>
      <protection hidden="1"/>
    </xf>
    <xf numFmtId="3" fontId="0" fillId="4" borderId="6" xfId="0" applyNumberFormat="1" applyFill="1" applyBorder="1" applyAlignment="1" applyProtection="1">
      <alignment horizontal="center"/>
      <protection hidden="1"/>
    </xf>
    <xf numFmtId="0" fontId="5" fillId="5" borderId="35" xfId="1" applyFont="1" applyFill="1" applyBorder="1" applyAlignment="1" applyProtection="1">
      <alignment horizontal="right" vertical="center" wrapText="1"/>
      <protection locked="0"/>
    </xf>
    <xf numFmtId="3" fontId="2" fillId="5" borderId="36" xfId="0" applyNumberFormat="1" applyFont="1" applyFill="1" applyBorder="1" applyAlignment="1" applyProtection="1">
      <alignment horizontal="center"/>
      <protection hidden="1"/>
    </xf>
    <xf numFmtId="3" fontId="2" fillId="5" borderId="37" xfId="0" applyNumberFormat="1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6" borderId="38" xfId="0" applyFill="1" applyBorder="1" applyAlignment="1" applyProtection="1">
      <alignment horizontal="center"/>
      <protection hidden="1"/>
    </xf>
    <xf numFmtId="0" fontId="2" fillId="6" borderId="20" xfId="0" applyFont="1" applyFill="1" applyBorder="1" applyAlignment="1" applyProtection="1">
      <alignment horizontal="center"/>
      <protection hidden="1"/>
    </xf>
    <xf numFmtId="0" fontId="2" fillId="6" borderId="39" xfId="0" applyFont="1" applyFill="1" applyBorder="1" applyAlignment="1" applyProtection="1">
      <alignment horizontal="center"/>
      <protection hidden="1"/>
    </xf>
    <xf numFmtId="0" fontId="2" fillId="6" borderId="22" xfId="0" applyFont="1" applyFill="1" applyBorder="1" applyAlignment="1" applyProtection="1">
      <alignment horizontal="center"/>
      <protection hidden="1"/>
    </xf>
    <xf numFmtId="0" fontId="0" fillId="6" borderId="11" xfId="0" applyFill="1" applyBorder="1" applyAlignment="1" applyProtection="1">
      <alignment horizontal="center"/>
      <protection hidden="1"/>
    </xf>
    <xf numFmtId="0" fontId="2" fillId="6" borderId="40" xfId="0" applyFont="1" applyFill="1" applyBorder="1" applyAlignment="1" applyProtection="1">
      <alignment horizontal="center"/>
      <protection hidden="1"/>
    </xf>
    <xf numFmtId="0" fontId="2" fillId="6" borderId="41" xfId="0" applyFont="1" applyFill="1" applyBorder="1" applyAlignment="1" applyProtection="1">
      <alignment horizontal="center"/>
      <protection hidden="1"/>
    </xf>
    <xf numFmtId="0" fontId="2" fillId="6" borderId="42" xfId="0" applyFont="1" applyFill="1" applyBorder="1" applyAlignment="1" applyProtection="1">
      <alignment horizontal="center"/>
      <protection hidden="1"/>
    </xf>
    <xf numFmtId="0" fontId="5" fillId="6" borderId="43" xfId="1" applyFont="1" applyFill="1" applyBorder="1" applyAlignment="1" applyProtection="1">
      <alignment horizontal="left" vertical="center" wrapText="1"/>
      <protection hidden="1"/>
    </xf>
    <xf numFmtId="3" fontId="2" fillId="6" borderId="23" xfId="0" applyNumberFormat="1" applyFont="1" applyFill="1" applyBorder="1" applyProtection="1">
      <protection hidden="1"/>
    </xf>
    <xf numFmtId="3" fontId="2" fillId="6" borderId="44" xfId="0" applyNumberFormat="1" applyFont="1" applyFill="1" applyBorder="1" applyProtection="1">
      <protection hidden="1"/>
    </xf>
    <xf numFmtId="3" fontId="2" fillId="6" borderId="24" xfId="0" applyNumberFormat="1" applyFont="1" applyFill="1" applyBorder="1" applyProtection="1">
      <protection hidden="1"/>
    </xf>
    <xf numFmtId="0" fontId="5" fillId="6" borderId="16" xfId="1" applyFont="1" applyFill="1" applyBorder="1" applyAlignment="1" applyProtection="1">
      <alignment horizontal="left" vertical="center" wrapText="1" indent="1"/>
      <protection hidden="1"/>
    </xf>
    <xf numFmtId="3" fontId="0" fillId="6" borderId="4" xfId="0" applyNumberFormat="1" applyFill="1" applyBorder="1" applyProtection="1">
      <protection hidden="1"/>
    </xf>
    <xf numFmtId="0" fontId="5" fillId="6" borderId="45" xfId="1" applyFont="1" applyFill="1" applyBorder="1" applyAlignment="1" applyProtection="1">
      <alignment horizontal="left" vertical="center" wrapText="1"/>
      <protection hidden="1"/>
    </xf>
    <xf numFmtId="3" fontId="2" fillId="6" borderId="28" xfId="0" applyNumberFormat="1" applyFont="1" applyFill="1" applyBorder="1" applyProtection="1">
      <protection hidden="1"/>
    </xf>
    <xf numFmtId="0" fontId="0" fillId="6" borderId="16" xfId="0" applyFont="1" applyFill="1" applyBorder="1" applyAlignment="1" applyProtection="1">
      <alignment horizontal="left" indent="1"/>
      <protection hidden="1"/>
    </xf>
    <xf numFmtId="3" fontId="0" fillId="6" borderId="5" xfId="0" applyNumberFormat="1" applyFill="1" applyBorder="1" applyProtection="1">
      <protection hidden="1"/>
    </xf>
    <xf numFmtId="3" fontId="0" fillId="6" borderId="6" xfId="0" applyNumberFormat="1" applyFill="1" applyBorder="1" applyProtection="1">
      <protection hidden="1"/>
    </xf>
    <xf numFmtId="0" fontId="0" fillId="6" borderId="46" xfId="0" applyFont="1" applyFill="1" applyBorder="1" applyAlignment="1" applyProtection="1">
      <alignment horizontal="left" indent="1"/>
      <protection hidden="1"/>
    </xf>
    <xf numFmtId="3" fontId="0" fillId="6" borderId="25" xfId="0" applyNumberFormat="1" applyFill="1" applyBorder="1" applyProtection="1">
      <protection hidden="1"/>
    </xf>
    <xf numFmtId="0" fontId="2" fillId="5" borderId="45" xfId="0" applyFont="1" applyFill="1" applyBorder="1" applyProtection="1">
      <protection hidden="1"/>
    </xf>
    <xf numFmtId="3" fontId="2" fillId="5" borderId="28" xfId="0" applyNumberFormat="1" applyFont="1" applyFill="1" applyBorder="1" applyProtection="1">
      <protection hidden="1"/>
    </xf>
    <xf numFmtId="0" fontId="2" fillId="5" borderId="45" xfId="0" applyFont="1" applyFill="1" applyBorder="1" applyAlignment="1" applyProtection="1">
      <alignment horizontal="left"/>
      <protection hidden="1"/>
    </xf>
    <xf numFmtId="3" fontId="2" fillId="5" borderId="47" xfId="0" applyNumberFormat="1" applyFont="1" applyFill="1" applyBorder="1" applyProtection="1">
      <protection hidden="1"/>
    </xf>
    <xf numFmtId="3" fontId="2" fillId="5" borderId="30" xfId="0" applyNumberFormat="1" applyFont="1" applyFill="1" applyBorder="1" applyProtection="1">
      <protection hidden="1"/>
    </xf>
    <xf numFmtId="3" fontId="2" fillId="5" borderId="48" xfId="0" applyNumberFormat="1" applyFont="1" applyFill="1" applyBorder="1" applyProtection="1">
      <protection hidden="1"/>
    </xf>
    <xf numFmtId="3" fontId="2" fillId="5" borderId="39" xfId="0" applyNumberFormat="1" applyFont="1" applyFill="1" applyBorder="1" applyProtection="1">
      <protection hidden="1"/>
    </xf>
    <xf numFmtId="0" fontId="2" fillId="6" borderId="38" xfId="0" applyFont="1" applyFill="1" applyBorder="1" applyAlignment="1" applyProtection="1">
      <alignment horizontal="right" indent="1"/>
      <protection hidden="1"/>
    </xf>
    <xf numFmtId="0" fontId="7" fillId="6" borderId="20" xfId="0" applyFont="1" applyFill="1" applyBorder="1" applyAlignment="1" applyProtection="1">
      <alignment horizontal="center"/>
      <protection hidden="1"/>
    </xf>
    <xf numFmtId="0" fontId="7" fillId="6" borderId="49" xfId="0" applyFont="1" applyFill="1" applyBorder="1" applyAlignment="1" applyProtection="1">
      <alignment horizontal="center"/>
      <protection hidden="1"/>
    </xf>
    <xf numFmtId="0" fontId="7" fillId="6" borderId="39" xfId="0" applyFont="1" applyFill="1" applyBorder="1" applyAlignment="1" applyProtection="1">
      <alignment horizontal="center"/>
      <protection hidden="1"/>
    </xf>
    <xf numFmtId="0" fontId="7" fillId="6" borderId="22" xfId="0" applyFont="1" applyFill="1" applyBorder="1" applyAlignment="1" applyProtection="1">
      <alignment horizontal="center"/>
      <protection hidden="1"/>
    </xf>
    <xf numFmtId="0" fontId="0" fillId="0" borderId="5" xfId="0" applyBorder="1" applyProtection="1">
      <protection hidden="1"/>
    </xf>
    <xf numFmtId="3" fontId="0" fillId="0" borderId="5" xfId="0" applyNumberFormat="1" applyBorder="1" applyProtection="1">
      <protection hidden="1"/>
    </xf>
    <xf numFmtId="3" fontId="0" fillId="0" borderId="0" xfId="0" applyNumberFormat="1" applyProtection="1">
      <protection hidden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4" borderId="4" xfId="0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4" borderId="4" xfId="0" applyFill="1" applyBorder="1" applyAlignment="1" applyProtection="1">
      <alignment horizontal="left"/>
      <protection locked="0"/>
    </xf>
    <xf numFmtId="0" fontId="0" fillId="4" borderId="4" xfId="0" applyFont="1" applyFill="1" applyBorder="1" applyAlignment="1" applyProtection="1">
      <alignment horizontal="left"/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3" borderId="11" xfId="0" applyFont="1" applyFill="1" applyBorder="1" applyAlignment="1" applyProtection="1">
      <alignment horizontal="right"/>
      <protection locked="0"/>
    </xf>
    <xf numFmtId="0" fontId="2" fillId="5" borderId="5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4" borderId="1" xfId="0" applyFont="1" applyFill="1" applyBorder="1" applyAlignment="1" applyProtection="1">
      <alignment horizontal="left"/>
      <protection locked="0"/>
    </xf>
    <xf numFmtId="0" fontId="0" fillId="4" borderId="16" xfId="0" applyFill="1" applyBorder="1" applyAlignment="1" applyProtection="1">
      <alignment horizontal="left"/>
      <protection locked="0"/>
    </xf>
    <xf numFmtId="0" fontId="0" fillId="4" borderId="16" xfId="0" applyFont="1" applyFill="1" applyBorder="1" applyAlignment="1" applyProtection="1">
      <alignment horizontal="left"/>
      <protection locked="0"/>
    </xf>
    <xf numFmtId="0" fontId="2" fillId="4" borderId="7" xfId="0" applyFont="1" applyFill="1" applyBorder="1" applyAlignment="1" applyProtection="1">
      <alignment horizontal="right"/>
      <protection locked="0"/>
    </xf>
    <xf numFmtId="0" fontId="2" fillId="4" borderId="20" xfId="0" applyFont="1" applyFill="1" applyBorder="1" applyAlignment="1" applyProtection="1">
      <alignment horizontal="right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4" borderId="25" xfId="0" applyFont="1" applyFill="1" applyBorder="1" applyAlignment="1" applyProtection="1">
      <alignment horizontal="left"/>
      <protection locked="0"/>
    </xf>
    <xf numFmtId="0" fontId="2" fillId="4" borderId="28" xfId="0" applyFont="1" applyFill="1" applyBorder="1" applyAlignment="1" applyProtection="1">
      <alignment horizontal="right"/>
      <protection locked="0"/>
    </xf>
    <xf numFmtId="0" fontId="2" fillId="5" borderId="31" xfId="0" applyFont="1" applyFill="1" applyBorder="1" applyAlignment="1" applyProtection="1">
      <alignment horizontal="center"/>
      <protection locked="0"/>
    </xf>
    <xf numFmtId="0" fontId="0" fillId="4" borderId="7" xfId="0" applyFont="1" applyFill="1" applyBorder="1" applyAlignment="1" applyProtection="1">
      <alignment horizontal="left"/>
      <protection locked="0"/>
    </xf>
    <xf numFmtId="0" fontId="5" fillId="4" borderId="20" xfId="0" applyFont="1" applyFill="1" applyBorder="1" applyAlignment="1" applyProtection="1">
      <alignment horizontal="right"/>
      <protection locked="0"/>
    </xf>
    <xf numFmtId="0" fontId="0" fillId="4" borderId="4" xfId="0" applyFill="1" applyBorder="1" applyAlignment="1" applyProtection="1">
      <protection locked="0"/>
    </xf>
    <xf numFmtId="0" fontId="0" fillId="4" borderId="4" xfId="0" applyFont="1" applyFill="1" applyBorder="1" applyAlignment="1" applyProtection="1">
      <protection locked="0"/>
    </xf>
    <xf numFmtId="0" fontId="0" fillId="4" borderId="7" xfId="0" applyFill="1" applyBorder="1" applyAlignment="1" applyProtection="1">
      <protection locked="0"/>
    </xf>
    <xf numFmtId="0" fontId="0" fillId="4" borderId="7" xfId="0" applyFont="1" applyFill="1" applyBorder="1" applyAlignment="1" applyProtection="1">
      <protection locked="0"/>
    </xf>
    <xf numFmtId="0" fontId="0" fillId="3" borderId="32" xfId="0" applyFont="1" applyFill="1" applyBorder="1" applyAlignment="1" applyProtection="1">
      <alignment horizontal="center"/>
      <protection locked="0"/>
    </xf>
    <xf numFmtId="0" fontId="1" fillId="3" borderId="31" xfId="0" applyFont="1" applyFill="1" applyBorder="1" applyAlignment="1" applyProtection="1">
      <alignment horizontal="center"/>
      <protection locked="0"/>
    </xf>
    <xf numFmtId="49" fontId="5" fillId="2" borderId="33" xfId="1" applyNumberFormat="1" applyFont="1" applyFill="1" applyBorder="1" applyAlignment="1" applyProtection="1">
      <alignment horizontal="center"/>
      <protection locked="0"/>
    </xf>
    <xf numFmtId="0" fontId="10" fillId="3" borderId="10" xfId="1" applyFont="1" applyFill="1" applyBorder="1" applyAlignment="1" applyProtection="1">
      <alignment horizontal="center"/>
      <protection locked="0"/>
    </xf>
    <xf numFmtId="0" fontId="1" fillId="3" borderId="33" xfId="0" applyFont="1" applyFill="1" applyBorder="1" applyAlignment="1" applyProtection="1">
      <alignment horizontal="center"/>
      <protection hidden="1"/>
    </xf>
  </cellXfs>
  <cellStyles count="2">
    <cellStyle name="TableStyleLight1" xfId="1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78787"/>
      <rgbColor rgb="FF9999FF"/>
      <rgbColor rgb="FFC0504D"/>
      <rgbColor rgb="FFFFFFCC"/>
      <rgbColor rgb="FFCCFFFF"/>
      <rgbColor rgb="FF660066"/>
      <rgbColor rgb="FFFF8080"/>
      <rgbColor rgb="FF0066CC"/>
      <rgbColor rgb="FFDCE6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BEEF4"/>
      <rgbColor rgb="FFCCFFCC"/>
      <rgbColor rgb="FFFFFF99"/>
      <rgbColor rgb="FF99CCFF"/>
      <rgbColor rgb="FFFF99CC"/>
      <rgbColor rgb="FFCC99FF"/>
      <rgbColor rgb="FFFFCC99"/>
      <rgbColor rgb="FF4F81BD"/>
      <rgbColor rgb="FF33CCCC"/>
      <rgbColor rgb="FF99CC00"/>
      <rgbColor rgb="FFFFCC00"/>
      <rgbColor rgb="FFFF9900"/>
      <rgbColor rgb="FFFF6600"/>
      <rgbColor rgb="FF4A7EBB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14338733780527596"/>
          <c:y val="3.9282728811140345E-2"/>
          <c:w val="0.67851435097084467"/>
          <c:h val="0.84397346762629177"/>
        </c:manualLayout>
      </c:layout>
      <c:barChart>
        <c:barDir val="col"/>
        <c:grouping val="clustered"/>
        <c:ser>
          <c:idx val="0"/>
          <c:order val="0"/>
          <c:tx>
            <c:v>Выручка</c:v>
          </c:tx>
          <c:val>
            <c:numRef>
              <c:f>Прибыль_окупаемость!$B$4:$G$4</c:f>
              <c:numCache>
                <c:formatCode>#,##0</c:formatCode>
                <c:ptCount val="6"/>
                <c:pt idx="0">
                  <c:v>1502000</c:v>
                </c:pt>
                <c:pt idx="1">
                  <c:v>3004000</c:v>
                </c:pt>
                <c:pt idx="2">
                  <c:v>4506000</c:v>
                </c:pt>
                <c:pt idx="3">
                  <c:v>4506000</c:v>
                </c:pt>
                <c:pt idx="4">
                  <c:v>3004000</c:v>
                </c:pt>
                <c:pt idx="5">
                  <c:v>3004000</c:v>
                </c:pt>
              </c:numCache>
            </c:numRef>
          </c:val>
        </c:ser>
        <c:ser>
          <c:idx val="1"/>
          <c:order val="1"/>
          <c:tx>
            <c:v>Прибыль</c:v>
          </c:tx>
          <c:val>
            <c:numRef>
              <c:f>Прибыль_окупаемость!$B$10:$G$10</c:f>
              <c:numCache>
                <c:formatCode>#,##0</c:formatCode>
                <c:ptCount val="6"/>
                <c:pt idx="0">
                  <c:v>46986.650868878314</c:v>
                </c:pt>
                <c:pt idx="1">
                  <c:v>125289.96840442329</c:v>
                </c:pt>
                <c:pt idx="2">
                  <c:v>203593.28593996851</c:v>
                </c:pt>
                <c:pt idx="3">
                  <c:v>203593.28593996851</c:v>
                </c:pt>
                <c:pt idx="4">
                  <c:v>125289.96840442329</c:v>
                </c:pt>
                <c:pt idx="5">
                  <c:v>125289.96840442329</c:v>
                </c:pt>
              </c:numCache>
            </c:numRef>
          </c:val>
        </c:ser>
        <c:axId val="39199488"/>
        <c:axId val="39201024"/>
      </c:barChart>
      <c:catAx>
        <c:axId val="39199488"/>
        <c:scaling>
          <c:orientation val="minMax"/>
        </c:scaling>
        <c:axPos val="b"/>
        <c:numFmt formatCode="General" sourceLinked="1"/>
        <c:tickLblPos val="nextTo"/>
        <c:crossAx val="39201024"/>
        <c:crosses val="autoZero"/>
        <c:auto val="1"/>
        <c:lblAlgn val="ctr"/>
        <c:lblOffset val="100"/>
      </c:catAx>
      <c:valAx>
        <c:axId val="39201024"/>
        <c:scaling>
          <c:orientation val="minMax"/>
        </c:scaling>
        <c:axPos val="l"/>
        <c:majorGridlines/>
        <c:numFmt formatCode="#,##0" sourceLinked="1"/>
        <c:tickLblPos val="nextTo"/>
        <c:crossAx val="391994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plotArea>
      <c:layout/>
      <c:scatterChart>
        <c:scatterStyle val="lineMarker"/>
        <c:ser>
          <c:idx val="0"/>
          <c:order val="0"/>
          <c:tx>
            <c:v>Значения окупаемости</c:v>
          </c:tx>
          <c:spPr>
            <a:ln w="28440">
              <a:solidFill>
                <a:srgbClr val="4A7EBB"/>
              </a:solidFill>
              <a:round/>
            </a:ln>
          </c:spPr>
          <c:marker>
            <c:symbol val="square"/>
            <c:size val="5"/>
            <c:spPr>
              <a:solidFill>
                <a:srgbClr val="000000"/>
              </a:solidFill>
            </c:spPr>
          </c:marker>
          <c:yVal>
            <c:numRef>
              <c:f>Прибыль_окупаемость!$B$11:$G$11</c:f>
              <c:numCache>
                <c:formatCode>#,##0</c:formatCode>
                <c:ptCount val="6"/>
                <c:pt idx="0">
                  <c:v>46986.650868878314</c:v>
                </c:pt>
                <c:pt idx="1">
                  <c:v>172276.61927330159</c:v>
                </c:pt>
                <c:pt idx="2">
                  <c:v>375869.9052132701</c:v>
                </c:pt>
                <c:pt idx="3">
                  <c:v>579463.19115323864</c:v>
                </c:pt>
                <c:pt idx="4">
                  <c:v>704753.15955766197</c:v>
                </c:pt>
                <c:pt idx="5">
                  <c:v>830043.1279620853</c:v>
                </c:pt>
              </c:numCache>
            </c:numRef>
          </c:yVal>
          <c:smooth val="1"/>
        </c:ser>
        <c:axId val="39232640"/>
        <c:axId val="39234560"/>
      </c:scatterChart>
      <c:valAx>
        <c:axId val="39232640"/>
        <c:scaling>
          <c:orientation val="minMax"/>
        </c:scaling>
        <c:axPos val="b"/>
        <c:numFmt formatCode="#,##0" sourceLinked="1"/>
        <c:tickLblPos val="nextTo"/>
        <c:spPr>
          <a:ln w="9360">
            <a:solidFill>
              <a:srgbClr val="878787"/>
            </a:solidFill>
            <a:round/>
          </a:ln>
        </c:spPr>
        <c:crossAx val="39234560"/>
        <c:crosses val="autoZero"/>
        <c:crossBetween val="midCat"/>
      </c:valAx>
      <c:valAx>
        <c:axId val="39234560"/>
        <c:scaling>
          <c:orientation val="minMax"/>
        </c:scaling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#,##0" sourceLinked="1"/>
        <c:tickLblPos val="nextTo"/>
        <c:spPr>
          <a:ln w="9360">
            <a:solidFill>
              <a:srgbClr val="878787"/>
            </a:solidFill>
            <a:round/>
          </a:ln>
        </c:spPr>
        <c:crossAx val="39232640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layout/>
      <c:spPr>
        <a:noFill/>
        <a:ln>
          <a:noFill/>
        </a:ln>
      </c:spPr>
    </c:legend>
    <c:plotVisOnly val="1"/>
  </c:chart>
  <c:spPr>
    <a:solidFill>
      <a:srgbClr val="FFFFFF"/>
    </a:solidFill>
    <a:ln>
      <a:noFill/>
    </a:ln>
  </c:sp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0</xdr:rowOff>
    </xdr:from>
    <xdr:to>
      <xdr:col>6</xdr:col>
      <xdr:colOff>552450</xdr:colOff>
      <xdr:row>15</xdr:row>
      <xdr:rowOff>35718</xdr:rowOff>
    </xdr:to>
    <xdr:pic>
      <xdr:nvPicPr>
        <xdr:cNvPr id="5" name="Рисунок 4" descr="На ютуб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0"/>
          <a:ext cx="3857625" cy="28932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139680</xdr:colOff>
      <xdr:row>23</xdr:row>
      <xdr:rowOff>15840</xdr:rowOff>
    </xdr:from>
    <xdr:to>
      <xdr:col>2</xdr:col>
      <xdr:colOff>834120</xdr:colOff>
      <xdr:row>38</xdr:row>
      <xdr:rowOff>101160</xdr:rowOff>
    </xdr:to>
    <xdr:graphicFrame macro="">
      <xdr:nvGraphicFramePr>
        <xdr:cNvPr id="2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63360</xdr:colOff>
      <xdr:row>23</xdr:row>
      <xdr:rowOff>15840</xdr:rowOff>
    </xdr:from>
    <xdr:to>
      <xdr:col>8</xdr:col>
      <xdr:colOff>367560</xdr:colOff>
      <xdr:row>38</xdr:row>
      <xdr:rowOff>101160</xdr:rowOff>
    </xdr:to>
    <xdr:graphicFrame macro="">
      <xdr:nvGraphicFramePr>
        <xdr:cNvPr id="3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opLeftCell="A13" zoomScaleNormal="100" workbookViewId="0">
      <selection activeCell="A4" sqref="A4:L4"/>
    </sheetView>
  </sheetViews>
  <sheetFormatPr defaultRowHeight="15"/>
  <cols>
    <col min="1" max="1025" width="8.5703125"/>
  </cols>
  <sheetData>
    <row r="1" spans="1:12" ht="21" customHeight="1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ht="15" customHeight="1">
      <c r="A2" s="126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38.25" customHeight="1">
      <c r="A3" s="127" t="s">
        <v>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1:12" ht="40.5" customHeight="1">
      <c r="A4" s="128" t="s">
        <v>3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12" ht="40.5" customHeight="1">
      <c r="A5" s="128" t="s">
        <v>4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12" ht="36.75" customHeight="1">
      <c r="A6" s="128" t="s">
        <v>5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1:1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" customHeight="1">
      <c r="A8" s="126" t="s">
        <v>6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</row>
    <row r="9" spans="1:12" ht="15" customHeight="1">
      <c r="A9" s="127" t="s">
        <v>7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</row>
    <row r="10" spans="1:12" ht="72" customHeight="1">
      <c r="A10" s="128" t="s">
        <v>8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</row>
    <row r="11" spans="1:12" ht="48" customHeight="1">
      <c r="A11" s="128" t="s">
        <v>9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</row>
    <row r="12" spans="1:12" ht="63.75" customHeight="1">
      <c r="A12" s="128" t="s">
        <v>10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</row>
    <row r="13" spans="1:12" ht="27" customHeight="1">
      <c r="A13" s="128" t="s">
        <v>11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</row>
    <row r="14" spans="1:1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" customHeight="1">
      <c r="A15" s="126" t="s">
        <v>12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</row>
    <row r="16" spans="1:12" ht="33.75" customHeight="1">
      <c r="A16" s="127" t="s">
        <v>13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</row>
    <row r="17" spans="1:12" ht="18.75" customHeight="1">
      <c r="A17" s="127" t="s">
        <v>14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</row>
    <row r="18" spans="1:12" ht="30.75" customHeight="1">
      <c r="A18" s="128" t="s">
        <v>15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</row>
    <row r="19" spans="1:1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 customHeight="1">
      <c r="A20" s="126" t="s">
        <v>16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</row>
    <row r="21" spans="1:12" ht="102.75" customHeight="1">
      <c r="A21" s="127" t="s">
        <v>17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</row>
  </sheetData>
  <mergeCells count="18">
    <mergeCell ref="A18:L18"/>
    <mergeCell ref="A20:L20"/>
    <mergeCell ref="A21:L21"/>
    <mergeCell ref="A12:L12"/>
    <mergeCell ref="A13:L13"/>
    <mergeCell ref="A15:L15"/>
    <mergeCell ref="A16:L16"/>
    <mergeCell ref="A17:L17"/>
    <mergeCell ref="A6:L6"/>
    <mergeCell ref="A8:L8"/>
    <mergeCell ref="A9:L9"/>
    <mergeCell ref="A10:L10"/>
    <mergeCell ref="A11:L11"/>
    <mergeCell ref="A1:L1"/>
    <mergeCell ref="A2:L2"/>
    <mergeCell ref="A3:L3"/>
    <mergeCell ref="A4:L4"/>
    <mergeCell ref="A5:L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Normal="100" workbookViewId="0">
      <selection activeCell="N24" sqref="N24"/>
    </sheetView>
  </sheetViews>
  <sheetFormatPr defaultRowHeight="15"/>
  <cols>
    <col min="1" max="5" width="8.5703125"/>
    <col min="6" max="6" width="10.85546875"/>
    <col min="7" max="7" width="15.42578125"/>
    <col min="8" max="1025" width="8.5703125"/>
  </cols>
  <sheetData>
    <row r="1" spans="1:10">
      <c r="A1" s="2"/>
      <c r="B1" s="2"/>
      <c r="C1" s="2"/>
      <c r="D1" s="2"/>
      <c r="E1" s="2"/>
      <c r="G1" s="3"/>
      <c r="H1" s="3"/>
      <c r="I1" s="3"/>
      <c r="J1" s="3"/>
    </row>
    <row r="2" spans="1:10">
      <c r="A2" s="2"/>
      <c r="B2" s="2"/>
      <c r="C2" s="2"/>
      <c r="D2" s="2"/>
      <c r="E2" s="2"/>
      <c r="G2" s="3"/>
      <c r="H2" s="3"/>
      <c r="I2" s="3"/>
      <c r="J2" s="3"/>
    </row>
    <row r="3" spans="1:10">
      <c r="A3" s="2"/>
      <c r="B3" s="2"/>
      <c r="C3" s="2"/>
      <c r="D3" s="2"/>
      <c r="E3" s="2"/>
      <c r="G3" s="3"/>
      <c r="H3" s="3"/>
      <c r="I3" s="3"/>
      <c r="J3" s="3"/>
    </row>
    <row r="4" spans="1:10">
      <c r="A4" s="2"/>
      <c r="B4" s="2"/>
      <c r="C4" s="2"/>
      <c r="D4" s="2"/>
      <c r="E4" s="2"/>
      <c r="G4" s="3"/>
      <c r="H4" s="3"/>
      <c r="I4" s="3"/>
      <c r="J4" s="3"/>
    </row>
    <row r="5" spans="1:10">
      <c r="A5" s="2"/>
      <c r="B5" s="2"/>
      <c r="C5" s="2"/>
      <c r="D5" s="2"/>
      <c r="E5" s="2"/>
      <c r="G5" s="3"/>
      <c r="H5" s="3"/>
      <c r="I5" s="3"/>
      <c r="J5" s="3"/>
    </row>
    <row r="6" spans="1:10">
      <c r="A6" s="2"/>
      <c r="B6" s="2"/>
      <c r="C6" s="2"/>
      <c r="D6" s="2"/>
      <c r="E6" s="2"/>
      <c r="G6" s="3"/>
      <c r="H6" s="3"/>
      <c r="I6" s="3"/>
      <c r="J6" s="3"/>
    </row>
    <row r="7" spans="1:10">
      <c r="A7" s="2"/>
      <c r="B7" s="2"/>
      <c r="C7" s="2"/>
      <c r="D7" s="2"/>
      <c r="E7" s="2"/>
      <c r="G7" s="3"/>
      <c r="H7" s="3"/>
      <c r="I7" s="3"/>
      <c r="J7" s="3"/>
    </row>
    <row r="8" spans="1:10">
      <c r="A8" s="2"/>
      <c r="B8" s="2"/>
      <c r="C8" s="2"/>
      <c r="D8" s="2"/>
      <c r="E8" s="2"/>
      <c r="G8" s="3"/>
      <c r="H8" s="3"/>
      <c r="I8" s="3"/>
      <c r="J8" s="3"/>
    </row>
    <row r="9" spans="1:10">
      <c r="A9" s="2"/>
      <c r="B9" s="2"/>
      <c r="C9" s="2"/>
      <c r="D9" s="2"/>
      <c r="E9" s="2"/>
      <c r="G9" s="3"/>
      <c r="H9" s="3"/>
      <c r="I9" s="3"/>
      <c r="J9" s="3"/>
    </row>
    <row r="10" spans="1:10">
      <c r="A10" s="2"/>
      <c r="B10" s="2"/>
      <c r="C10" s="2"/>
      <c r="D10" s="2"/>
      <c r="E10" s="2"/>
      <c r="G10" s="3"/>
      <c r="H10" s="3"/>
      <c r="I10" s="3"/>
      <c r="J10" s="3"/>
    </row>
    <row r="11" spans="1:10">
      <c r="A11" s="2"/>
      <c r="B11" s="2"/>
      <c r="C11" s="2"/>
      <c r="D11" s="2"/>
      <c r="E11" s="2"/>
      <c r="G11" s="3"/>
      <c r="H11" s="3"/>
      <c r="I11" s="3"/>
      <c r="J11" s="3"/>
    </row>
    <row r="12" spans="1:10">
      <c r="A12" s="2"/>
      <c r="B12" s="2"/>
      <c r="C12" s="2"/>
      <c r="D12" s="2"/>
      <c r="E12" s="2"/>
      <c r="G12" s="3"/>
      <c r="H12" s="3"/>
      <c r="I12" s="3"/>
      <c r="J12" s="3"/>
    </row>
    <row r="16" spans="1:10" ht="21">
      <c r="A16" s="132" t="s">
        <v>18</v>
      </c>
      <c r="B16" s="132"/>
      <c r="C16" s="132"/>
      <c r="D16" s="132"/>
      <c r="E16" s="132"/>
      <c r="F16" s="132"/>
      <c r="G16" s="132"/>
    </row>
    <row r="18" spans="1:8">
      <c r="A18" s="133" t="s">
        <v>19</v>
      </c>
      <c r="B18" s="133"/>
      <c r="C18" s="133"/>
      <c r="D18" s="133"/>
      <c r="E18" s="133"/>
      <c r="F18" s="4" t="s">
        <v>20</v>
      </c>
      <c r="G18" s="5" t="s">
        <v>21</v>
      </c>
    </row>
    <row r="19" spans="1:8">
      <c r="A19" s="130" t="s">
        <v>22</v>
      </c>
      <c r="B19" s="130"/>
      <c r="C19" s="130"/>
      <c r="D19" s="130"/>
      <c r="E19" s="130"/>
      <c r="F19" s="6" t="s">
        <v>23</v>
      </c>
      <c r="G19" s="7">
        <v>500</v>
      </c>
    </row>
    <row r="20" spans="1:8">
      <c r="A20" s="130" t="s">
        <v>24</v>
      </c>
      <c r="B20" s="130"/>
      <c r="C20" s="130"/>
      <c r="D20" s="130"/>
      <c r="E20" s="130"/>
      <c r="F20" s="6" t="s">
        <v>25</v>
      </c>
      <c r="G20" s="7">
        <v>450</v>
      </c>
      <c r="H20" t="s">
        <v>26</v>
      </c>
    </row>
    <row r="21" spans="1:8">
      <c r="A21" s="130" t="s">
        <v>27</v>
      </c>
      <c r="B21" s="130"/>
      <c r="C21" s="130"/>
      <c r="D21" s="130"/>
      <c r="E21" s="130"/>
      <c r="F21" s="6" t="s">
        <v>28</v>
      </c>
      <c r="G21" s="7">
        <v>0</v>
      </c>
      <c r="H21" s="8" t="s">
        <v>29</v>
      </c>
    </row>
    <row r="22" spans="1:8">
      <c r="A22" s="129" t="s">
        <v>89</v>
      </c>
      <c r="B22" s="130"/>
      <c r="C22" s="130"/>
      <c r="D22" s="130"/>
      <c r="E22" s="130"/>
      <c r="F22" s="6" t="s">
        <v>30</v>
      </c>
      <c r="G22" s="7">
        <v>0</v>
      </c>
    </row>
    <row r="23" spans="1:8">
      <c r="A23" s="131" t="s">
        <v>31</v>
      </c>
      <c r="B23" s="131"/>
      <c r="C23" s="131"/>
      <c r="D23" s="131"/>
      <c r="E23" s="131"/>
      <c r="F23" s="9" t="s">
        <v>32</v>
      </c>
      <c r="G23" s="10">
        <v>10</v>
      </c>
    </row>
  </sheetData>
  <mergeCells count="7">
    <mergeCell ref="A22:E22"/>
    <mergeCell ref="A23:E23"/>
    <mergeCell ref="A16:G16"/>
    <mergeCell ref="A18:E18"/>
    <mergeCell ref="A19:E19"/>
    <mergeCell ref="A20:E20"/>
    <mergeCell ref="A21:E2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K33"/>
  <sheetViews>
    <sheetView topLeftCell="A13" zoomScaleNormal="100" workbookViewId="0">
      <selection activeCell="F38" sqref="F38"/>
    </sheetView>
  </sheetViews>
  <sheetFormatPr defaultRowHeight="15"/>
  <cols>
    <col min="1" max="2" width="9.140625" style="11"/>
    <col min="3" max="3" width="3.28515625" style="11"/>
    <col min="4" max="5" width="9.140625" style="11"/>
    <col min="6" max="6" width="19.28515625" style="11" customWidth="1"/>
    <col min="7" max="7" width="18.7109375" style="11" customWidth="1"/>
    <col min="8" max="9" width="9.140625" style="11"/>
    <col min="10" max="10" width="37" style="11"/>
    <col min="11" max="11" width="12.85546875" style="11"/>
    <col min="12" max="12" width="15.28515625" style="11"/>
    <col min="13" max="13" width="18.7109375" style="11"/>
    <col min="14" max="14" width="19.7109375" style="11"/>
    <col min="15" max="15" width="16.85546875" style="11"/>
    <col min="16" max="1025" width="9.140625" style="11"/>
  </cols>
  <sheetData>
    <row r="1" spans="1:15" ht="21">
      <c r="A1" s="136" t="s">
        <v>33</v>
      </c>
      <c r="B1" s="136"/>
      <c r="C1" s="136"/>
      <c r="D1" s="136"/>
      <c r="E1" s="136"/>
      <c r="F1" s="136"/>
      <c r="G1" s="136"/>
      <c r="H1" s="12"/>
      <c r="J1" s="137"/>
      <c r="K1" s="137"/>
      <c r="L1" s="137"/>
      <c r="M1" s="137"/>
      <c r="N1" s="137"/>
      <c r="O1" s="137"/>
    </row>
    <row r="2" spans="1:15">
      <c r="A2" s="138" t="s">
        <v>34</v>
      </c>
      <c r="B2" s="138"/>
      <c r="C2" s="138"/>
      <c r="D2" s="138"/>
      <c r="E2" s="138"/>
      <c r="F2" s="139" t="s">
        <v>35</v>
      </c>
      <c r="G2" s="139"/>
      <c r="H2"/>
      <c r="J2" s="140"/>
      <c r="K2" s="140"/>
      <c r="L2" s="140"/>
      <c r="M2" s="140"/>
      <c r="N2" s="140"/>
      <c r="O2" s="140"/>
    </row>
    <row r="3" spans="1:15" ht="30" customHeight="1">
      <c r="A3" s="15"/>
      <c r="B3" s="16"/>
      <c r="C3" s="16"/>
      <c r="D3" s="16"/>
      <c r="E3" s="16"/>
      <c r="F3" s="17"/>
      <c r="G3" s="18" t="s">
        <v>84</v>
      </c>
      <c r="H3"/>
      <c r="J3" s="19"/>
      <c r="K3" s="20"/>
      <c r="L3" s="20"/>
      <c r="M3" s="20"/>
      <c r="N3" s="20"/>
      <c r="O3" s="20"/>
    </row>
    <row r="4" spans="1:15">
      <c r="A4" s="141" t="s">
        <v>36</v>
      </c>
      <c r="B4" s="141"/>
      <c r="C4" s="141"/>
      <c r="D4" s="141"/>
      <c r="E4" s="141"/>
      <c r="F4" s="21"/>
      <c r="G4" s="22">
        <v>7000</v>
      </c>
      <c r="H4"/>
      <c r="J4" s="23"/>
      <c r="K4" s="24"/>
      <c r="L4" s="24"/>
      <c r="M4" s="24"/>
      <c r="N4" s="24"/>
      <c r="O4" s="24"/>
    </row>
    <row r="5" spans="1:15">
      <c r="A5" s="135" t="s">
        <v>37</v>
      </c>
      <c r="B5" s="135"/>
      <c r="C5" s="135"/>
      <c r="D5" s="135"/>
      <c r="E5" s="135"/>
      <c r="F5" s="25"/>
      <c r="G5" s="26">
        <v>70000</v>
      </c>
      <c r="H5"/>
      <c r="J5" s="27"/>
      <c r="K5" s="28"/>
      <c r="L5" s="28"/>
      <c r="M5" s="28"/>
      <c r="N5" s="28"/>
      <c r="O5" s="28"/>
    </row>
    <row r="6" spans="1:15">
      <c r="A6" s="142" t="s">
        <v>91</v>
      </c>
      <c r="B6" s="143"/>
      <c r="C6" s="29">
        <f>Титул!G21</f>
        <v>0</v>
      </c>
      <c r="D6" s="30" t="s">
        <v>38</v>
      </c>
      <c r="E6" s="31"/>
      <c r="F6" s="25"/>
      <c r="G6" s="26">
        <v>5000</v>
      </c>
      <c r="H6"/>
      <c r="J6" s="32"/>
      <c r="K6" s="28"/>
      <c r="L6" s="28"/>
      <c r="M6" s="28"/>
      <c r="N6" s="28"/>
      <c r="O6" s="28"/>
    </row>
    <row r="7" spans="1:15">
      <c r="A7" s="144" t="s">
        <v>39</v>
      </c>
      <c r="B7" s="144"/>
      <c r="C7" s="144"/>
      <c r="D7" s="144"/>
      <c r="E7" s="144"/>
      <c r="F7" s="33"/>
      <c r="G7" s="34">
        <f>SUM(G4:G6)</f>
        <v>82000</v>
      </c>
      <c r="H7"/>
      <c r="J7" s="27"/>
      <c r="K7" s="28"/>
      <c r="L7" s="28"/>
      <c r="M7" s="28"/>
      <c r="N7" s="28"/>
      <c r="O7" s="28"/>
    </row>
    <row r="8" spans="1:15">
      <c r="A8" s="145" t="s">
        <v>40</v>
      </c>
      <c r="B8" s="145"/>
      <c r="C8" s="145"/>
      <c r="D8" s="145"/>
      <c r="E8" s="145"/>
      <c r="F8" s="35"/>
      <c r="G8" s="36">
        <f>G7/12</f>
        <v>6833.333333333333</v>
      </c>
      <c r="H8"/>
      <c r="J8" s="27"/>
      <c r="K8" s="37"/>
      <c r="L8" s="37"/>
      <c r="M8" s="37"/>
      <c r="N8" s="37"/>
      <c r="O8" s="37"/>
    </row>
    <row r="9" spans="1:15">
      <c r="A9"/>
      <c r="B9"/>
      <c r="C9"/>
      <c r="D9"/>
      <c r="E9"/>
      <c r="F9"/>
      <c r="G9"/>
      <c r="H9"/>
      <c r="J9" s="27"/>
      <c r="K9" s="37"/>
      <c r="L9" s="37"/>
      <c r="M9" s="37"/>
      <c r="N9" s="37"/>
      <c r="O9" s="37"/>
    </row>
    <row r="10" spans="1:15" ht="21">
      <c r="A10" s="136" t="s">
        <v>41</v>
      </c>
      <c r="B10" s="136"/>
      <c r="C10" s="136"/>
      <c r="D10" s="136"/>
      <c r="E10" s="136"/>
      <c r="F10" s="136"/>
      <c r="G10" s="136"/>
      <c r="H10"/>
      <c r="J10" s="27"/>
      <c r="K10" s="28"/>
      <c r="L10" s="28"/>
      <c r="M10" s="28"/>
      <c r="N10" s="28"/>
      <c r="O10" s="28"/>
    </row>
    <row r="11" spans="1:15">
      <c r="A11" s="138" t="s">
        <v>34</v>
      </c>
      <c r="B11" s="138"/>
      <c r="C11" s="138"/>
      <c r="D11" s="138"/>
      <c r="E11" s="138"/>
      <c r="F11" s="139" t="s">
        <v>42</v>
      </c>
      <c r="G11" s="139"/>
      <c r="H11"/>
      <c r="J11" s="38"/>
      <c r="K11" s="39"/>
      <c r="L11" s="39"/>
      <c r="M11" s="39"/>
      <c r="N11" s="39"/>
      <c r="O11" s="39"/>
    </row>
    <row r="12" spans="1:15" ht="15.75" customHeight="1" thickBot="1">
      <c r="A12" s="146"/>
      <c r="B12" s="146"/>
      <c r="C12" s="146"/>
      <c r="D12" s="146"/>
      <c r="E12" s="146"/>
      <c r="F12" s="17" t="s">
        <v>43</v>
      </c>
      <c r="G12" s="18" t="s">
        <v>44</v>
      </c>
      <c r="H12"/>
      <c r="J12" s="38"/>
      <c r="K12" s="40"/>
      <c r="L12" s="40"/>
      <c r="M12" s="40"/>
      <c r="N12" s="40"/>
      <c r="O12" s="40"/>
    </row>
    <row r="13" spans="1:15">
      <c r="A13" s="134" t="s">
        <v>45</v>
      </c>
      <c r="B13" s="135"/>
      <c r="C13" s="135"/>
      <c r="D13" s="135"/>
      <c r="E13" s="135"/>
      <c r="F13" s="44">
        <v>20000</v>
      </c>
      <c r="G13" s="26">
        <v>40000</v>
      </c>
      <c r="H13" s="41"/>
      <c r="J13" s="42"/>
      <c r="K13" s="43"/>
      <c r="L13" s="43"/>
      <c r="M13" s="43"/>
      <c r="N13" s="43"/>
      <c r="O13" s="43"/>
    </row>
    <row r="14" spans="1:15" ht="13.9" customHeight="1">
      <c r="A14" s="135" t="s">
        <v>47</v>
      </c>
      <c r="B14" s="135"/>
      <c r="C14" s="135"/>
      <c r="D14" s="135"/>
      <c r="E14" s="135"/>
      <c r="F14" s="44">
        <v>500</v>
      </c>
      <c r="G14" s="26">
        <v>1500</v>
      </c>
      <c r="H14"/>
      <c r="J14" s="27"/>
      <c r="K14" s="43"/>
      <c r="L14" s="43"/>
      <c r="M14" s="43"/>
      <c r="N14" s="43"/>
      <c r="O14" s="43"/>
    </row>
    <row r="15" spans="1:15">
      <c r="A15" s="135" t="s">
        <v>48</v>
      </c>
      <c r="B15" s="135"/>
      <c r="C15" s="135"/>
      <c r="D15" s="135"/>
      <c r="E15" s="135"/>
      <c r="F15" s="44">
        <v>800</v>
      </c>
      <c r="G15" s="26">
        <v>800</v>
      </c>
      <c r="H15"/>
      <c r="J15" s="27"/>
      <c r="K15" s="43"/>
      <c r="L15" s="43"/>
      <c r="M15" s="43"/>
      <c r="N15" s="43"/>
      <c r="O15" s="43"/>
    </row>
    <row r="16" spans="1:15" hidden="1">
      <c r="A16" s="135" t="s">
        <v>46</v>
      </c>
      <c r="B16" s="135"/>
      <c r="C16" s="135"/>
      <c r="D16" s="135"/>
      <c r="E16" s="135"/>
      <c r="F16" s="44">
        <v>0</v>
      </c>
      <c r="G16" s="26">
        <v>0</v>
      </c>
      <c r="H16"/>
    </row>
    <row r="17" spans="1:8">
      <c r="A17" s="147" t="s">
        <v>52</v>
      </c>
      <c r="B17" s="147"/>
      <c r="C17" s="147"/>
      <c r="D17" s="147"/>
      <c r="E17" s="147"/>
      <c r="F17" s="46">
        <v>1000</v>
      </c>
      <c r="G17" s="47">
        <v>2000</v>
      </c>
      <c r="H17"/>
    </row>
    <row r="18" spans="1:8">
      <c r="A18" s="135" t="s">
        <v>51</v>
      </c>
      <c r="B18" s="135"/>
      <c r="C18" s="135"/>
      <c r="D18" s="135"/>
      <c r="E18" s="135"/>
      <c r="F18" s="44">
        <v>1500</v>
      </c>
      <c r="G18" s="26">
        <v>1500</v>
      </c>
      <c r="H18"/>
    </row>
    <row r="19" spans="1:8" ht="15.75">
      <c r="A19" s="135" t="s">
        <v>49</v>
      </c>
      <c r="B19" s="135"/>
      <c r="C19" s="135"/>
      <c r="D19" s="135"/>
      <c r="E19" s="135"/>
      <c r="F19" s="44">
        <f>Титул!G21*Титул!G22*1.3</f>
        <v>0</v>
      </c>
      <c r="G19" s="26">
        <f>Титул!G21*Титул!G22*1.3</f>
        <v>0</v>
      </c>
      <c r="H19" s="45" t="s">
        <v>50</v>
      </c>
    </row>
    <row r="20" spans="1:8">
      <c r="A20" s="135"/>
      <c r="B20" s="135"/>
      <c r="C20" s="135"/>
      <c r="D20" s="135"/>
      <c r="E20" s="135"/>
      <c r="F20" s="44"/>
      <c r="G20" s="26"/>
      <c r="H20"/>
    </row>
    <row r="21" spans="1:8" ht="15.75" thickBot="1">
      <c r="A21" s="147"/>
      <c r="B21" s="147"/>
      <c r="C21" s="147"/>
      <c r="D21" s="147"/>
      <c r="E21" s="147"/>
      <c r="F21" s="46"/>
      <c r="G21" s="47"/>
      <c r="H21"/>
    </row>
    <row r="22" spans="1:8" ht="15.75" thickBot="1">
      <c r="A22" s="148" t="s">
        <v>39</v>
      </c>
      <c r="B22" s="148"/>
      <c r="C22" s="148"/>
      <c r="D22" s="148"/>
      <c r="E22" s="148"/>
      <c r="F22" s="48">
        <f>SUM(F13:F21)</f>
        <v>23800</v>
      </c>
      <c r="G22" s="49">
        <f>SUM(G13:G21)</f>
        <v>45800</v>
      </c>
      <c r="H22"/>
    </row>
    <row r="23" spans="1:8">
      <c r="A23" s="149" t="s">
        <v>97</v>
      </c>
      <c r="B23" s="149"/>
      <c r="C23" s="149"/>
      <c r="D23" s="149"/>
      <c r="E23" s="149"/>
      <c r="F23" s="149"/>
      <c r="G23" s="149"/>
      <c r="H23"/>
    </row>
    <row r="24" spans="1:8">
      <c r="A24" s="152" t="s">
        <v>98</v>
      </c>
      <c r="B24" s="153"/>
      <c r="C24" s="153"/>
      <c r="D24" s="153"/>
      <c r="E24" s="153"/>
      <c r="F24" s="153"/>
      <c r="G24" s="50">
        <f>Титул!G20*10+Затраты!F22</f>
        <v>28300</v>
      </c>
      <c r="H24" s="41" t="s">
        <v>53</v>
      </c>
    </row>
    <row r="25" spans="1:8">
      <c r="A25" s="152" t="s">
        <v>92</v>
      </c>
      <c r="B25" s="153"/>
      <c r="C25" s="153"/>
      <c r="D25" s="153"/>
      <c r="E25" s="153"/>
      <c r="F25" s="153"/>
      <c r="G25" s="50">
        <f>Титул!G20*10+Затраты!F22+5000</f>
        <v>33300</v>
      </c>
      <c r="H25" s="41" t="s">
        <v>53</v>
      </c>
    </row>
    <row r="26" spans="1:8">
      <c r="A26" s="154" t="s">
        <v>93</v>
      </c>
      <c r="B26" s="155"/>
      <c r="C26" s="155"/>
      <c r="D26" s="155"/>
      <c r="E26" s="155"/>
      <c r="F26" s="155"/>
      <c r="G26" s="51">
        <f>Титул!G20*10+Затраты!G22</f>
        <v>50300</v>
      </c>
      <c r="H26" s="41" t="s">
        <v>53</v>
      </c>
    </row>
    <row r="27" spans="1:8">
      <c r="A27"/>
      <c r="B27"/>
      <c r="C27"/>
      <c r="D27"/>
      <c r="E27"/>
      <c r="F27"/>
      <c r="G27"/>
    </row>
    <row r="28" spans="1:8" ht="21">
      <c r="A28" s="136" t="s">
        <v>54</v>
      </c>
      <c r="B28" s="136"/>
      <c r="C28" s="136"/>
      <c r="D28" s="136"/>
      <c r="E28" s="136"/>
      <c r="F28" s="136"/>
      <c r="G28" s="136"/>
    </row>
    <row r="29" spans="1:8" ht="15.75" thickBot="1">
      <c r="A29" s="156" t="s">
        <v>34</v>
      </c>
      <c r="B29" s="156"/>
      <c r="C29" s="156"/>
      <c r="D29" s="156"/>
      <c r="E29" s="156"/>
      <c r="F29" s="156"/>
      <c r="G29" s="156"/>
    </row>
    <row r="30" spans="1:8" ht="15" customHeight="1">
      <c r="A30" s="135" t="s">
        <v>55</v>
      </c>
      <c r="B30" s="135"/>
      <c r="C30" s="135"/>
      <c r="D30" s="135"/>
      <c r="E30" s="135"/>
      <c r="F30" s="135"/>
      <c r="G30" s="52">
        <v>10000</v>
      </c>
    </row>
    <row r="31" spans="1:8" ht="15.75" thickBot="1">
      <c r="A31" s="150" t="s">
        <v>56</v>
      </c>
      <c r="B31" s="150"/>
      <c r="C31" s="150"/>
      <c r="D31" s="150"/>
      <c r="E31" s="150"/>
      <c r="F31" s="150"/>
      <c r="G31" s="53">
        <v>10000</v>
      </c>
    </row>
    <row r="32" spans="1:8" ht="15.75" thickBot="1">
      <c r="A32" s="150"/>
      <c r="B32" s="150"/>
      <c r="C32" s="150"/>
      <c r="D32" s="150"/>
      <c r="E32" s="150"/>
      <c r="F32" s="150"/>
      <c r="G32" s="53"/>
    </row>
    <row r="33" spans="1:7">
      <c r="A33" s="151" t="s">
        <v>39</v>
      </c>
      <c r="B33" s="151"/>
      <c r="C33" s="151"/>
      <c r="D33" s="151"/>
      <c r="E33" s="151"/>
      <c r="F33" s="151"/>
      <c r="G33" s="54">
        <f>SUM(G30:G32)</f>
        <v>20000</v>
      </c>
    </row>
  </sheetData>
  <mergeCells count="34">
    <mergeCell ref="A30:F30"/>
    <mergeCell ref="A31:F31"/>
    <mergeCell ref="A32:F32"/>
    <mergeCell ref="A33:F33"/>
    <mergeCell ref="A24:F24"/>
    <mergeCell ref="A25:F25"/>
    <mergeCell ref="A26:F26"/>
    <mergeCell ref="A28:G28"/>
    <mergeCell ref="A29:G29"/>
    <mergeCell ref="A19:E19"/>
    <mergeCell ref="A20:E20"/>
    <mergeCell ref="A21:E21"/>
    <mergeCell ref="A22:E22"/>
    <mergeCell ref="A23:G23"/>
    <mergeCell ref="A14:E14"/>
    <mergeCell ref="A15:E15"/>
    <mergeCell ref="A16:E16"/>
    <mergeCell ref="A17:E17"/>
    <mergeCell ref="A18:E18"/>
    <mergeCell ref="A13:E13"/>
    <mergeCell ref="A1:G1"/>
    <mergeCell ref="J1:O1"/>
    <mergeCell ref="A2:E2"/>
    <mergeCell ref="F2:G2"/>
    <mergeCell ref="J2:O2"/>
    <mergeCell ref="A4:E4"/>
    <mergeCell ref="A5:E5"/>
    <mergeCell ref="A6:B6"/>
    <mergeCell ref="A7:E7"/>
    <mergeCell ref="A8:E8"/>
    <mergeCell ref="A10:G10"/>
    <mergeCell ref="A11:E11"/>
    <mergeCell ref="F11:G11"/>
    <mergeCell ref="A12:E1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K16"/>
  <sheetViews>
    <sheetView zoomScaleNormal="100" workbookViewId="0">
      <selection activeCell="C20" sqref="C20"/>
    </sheetView>
  </sheetViews>
  <sheetFormatPr defaultRowHeight="15"/>
  <cols>
    <col min="1" max="1" width="47.42578125" style="11"/>
    <col min="2" max="2" width="19.42578125" style="55" customWidth="1"/>
    <col min="3" max="7" width="10.7109375" style="55"/>
    <col min="8" max="1025" width="9.140625" style="11"/>
  </cols>
  <sheetData>
    <row r="1" spans="1:7" ht="21">
      <c r="A1" s="157" t="s">
        <v>57</v>
      </c>
      <c r="B1" s="157"/>
      <c r="C1" s="56"/>
      <c r="D1" s="56"/>
      <c r="E1" s="13"/>
      <c r="F1" s="13"/>
      <c r="G1"/>
    </row>
    <row r="2" spans="1:7">
      <c r="A2" s="57"/>
      <c r="B2" s="58" t="s">
        <v>85</v>
      </c>
      <c r="C2" s="59"/>
      <c r="D2" s="59"/>
      <c r="E2" s="20"/>
      <c r="F2" s="20"/>
      <c r="G2"/>
    </row>
    <row r="3" spans="1:7">
      <c r="A3" s="60" t="s">
        <v>58</v>
      </c>
      <c r="B3" s="61">
        <v>1502000</v>
      </c>
      <c r="C3" s="62"/>
      <c r="D3" s="62"/>
      <c r="E3" s="63"/>
      <c r="F3" s="63"/>
      <c r="G3"/>
    </row>
    <row r="4" spans="1:7">
      <c r="A4" s="60" t="s">
        <v>59</v>
      </c>
      <c r="B4" s="64">
        <v>5.5</v>
      </c>
      <c r="C4" s="158" t="s">
        <v>86</v>
      </c>
      <c r="D4" s="158"/>
      <c r="E4" s="158"/>
      <c r="F4" s="158"/>
      <c r="G4"/>
    </row>
    <row r="5" spans="1:7">
      <c r="A5" s="65" t="s">
        <v>60</v>
      </c>
      <c r="B5" s="66">
        <f>Продажи!B3/(Продажи!B4/100+1)</f>
        <v>1423696.682464455</v>
      </c>
      <c r="C5" s="62"/>
      <c r="D5" s="62"/>
      <c r="E5" s="63"/>
      <c r="F5" s="63"/>
      <c r="G5"/>
    </row>
    <row r="6" spans="1:7">
      <c r="A6" s="67" t="s">
        <v>61</v>
      </c>
      <c r="B6" s="68">
        <f>B3-B5</f>
        <v>78303.317535544978</v>
      </c>
      <c r="C6" s="62"/>
      <c r="D6" s="62"/>
      <c r="E6" s="63"/>
      <c r="F6" s="63"/>
      <c r="G6"/>
    </row>
    <row r="7" spans="1:7">
      <c r="A7"/>
      <c r="B7"/>
      <c r="C7"/>
      <c r="D7"/>
      <c r="E7"/>
      <c r="F7"/>
      <c r="G7"/>
    </row>
    <row r="8" spans="1:7" ht="21">
      <c r="A8" s="159" t="s">
        <v>62</v>
      </c>
      <c r="B8" s="159"/>
      <c r="C8" s="159"/>
      <c r="D8" s="159"/>
      <c r="E8" s="159"/>
      <c r="F8" s="159"/>
      <c r="G8" s="159"/>
    </row>
    <row r="9" spans="1:7">
      <c r="A9" s="69"/>
      <c r="B9" s="70" t="s">
        <v>88</v>
      </c>
      <c r="C9" s="70" t="s">
        <v>90</v>
      </c>
      <c r="D9" s="70" t="s">
        <v>94</v>
      </c>
      <c r="E9" s="70" t="s">
        <v>95</v>
      </c>
      <c r="F9" s="70" t="s">
        <v>96</v>
      </c>
      <c r="G9" s="71" t="s">
        <v>99</v>
      </c>
    </row>
    <row r="10" spans="1:7">
      <c r="A10" s="72" t="s">
        <v>87</v>
      </c>
      <c r="B10" s="73">
        <v>1</v>
      </c>
      <c r="C10" s="73">
        <v>2</v>
      </c>
      <c r="D10" s="73">
        <v>3</v>
      </c>
      <c r="E10" s="73">
        <v>3</v>
      </c>
      <c r="F10" s="73">
        <v>2</v>
      </c>
      <c r="G10" s="74">
        <v>2</v>
      </c>
    </row>
    <row r="11" spans="1:7">
      <c r="A11" s="75" t="s">
        <v>63</v>
      </c>
      <c r="B11" s="76">
        <f t="shared" ref="B11:G11" si="0">SUM(B10:B10)</f>
        <v>1</v>
      </c>
      <c r="C11" s="76">
        <f t="shared" si="0"/>
        <v>2</v>
      </c>
      <c r="D11" s="76">
        <f t="shared" si="0"/>
        <v>3</v>
      </c>
      <c r="E11" s="76">
        <f>SUM(E10:E10)</f>
        <v>3</v>
      </c>
      <c r="F11" s="76">
        <f t="shared" si="0"/>
        <v>2</v>
      </c>
      <c r="G11" s="77">
        <f t="shared" si="0"/>
        <v>2</v>
      </c>
    </row>
    <row r="12" spans="1:7">
      <c r="A12" s="78"/>
      <c r="B12" s="14"/>
      <c r="C12" s="14"/>
      <c r="D12" s="14"/>
      <c r="E12" s="14"/>
      <c r="F12" s="79"/>
      <c r="G12"/>
    </row>
    <row r="13" spans="1:7" ht="21">
      <c r="A13" s="136" t="s">
        <v>64</v>
      </c>
      <c r="B13" s="136"/>
      <c r="C13" s="136"/>
      <c r="D13" s="136"/>
      <c r="E13" s="136"/>
      <c r="F13" s="136"/>
      <c r="G13" s="136"/>
    </row>
    <row r="14" spans="1:7">
      <c r="A14" s="80"/>
      <c r="B14" s="81" t="s">
        <v>65</v>
      </c>
      <c r="C14" s="81" t="s">
        <v>66</v>
      </c>
      <c r="D14" s="81" t="s">
        <v>67</v>
      </c>
      <c r="E14" s="81" t="s">
        <v>68</v>
      </c>
      <c r="F14" s="81" t="s">
        <v>69</v>
      </c>
      <c r="G14" s="82" t="s">
        <v>70</v>
      </c>
    </row>
    <row r="15" spans="1:7">
      <c r="A15" s="72" t="s">
        <v>87</v>
      </c>
      <c r="B15" s="83">
        <f t="shared" ref="B15:G15" si="1">B10*$B$3</f>
        <v>1502000</v>
      </c>
      <c r="C15" s="83">
        <f t="shared" si="1"/>
        <v>3004000</v>
      </c>
      <c r="D15" s="83">
        <f t="shared" si="1"/>
        <v>4506000</v>
      </c>
      <c r="E15" s="83">
        <f t="shared" si="1"/>
        <v>4506000</v>
      </c>
      <c r="F15" s="83">
        <f t="shared" si="1"/>
        <v>3004000</v>
      </c>
      <c r="G15" s="84">
        <f t="shared" si="1"/>
        <v>3004000</v>
      </c>
    </row>
    <row r="16" spans="1:7">
      <c r="A16" s="85" t="s">
        <v>39</v>
      </c>
      <c r="B16" s="86">
        <f t="shared" ref="B16:G16" si="2">SUM(B15:B15)</f>
        <v>1502000</v>
      </c>
      <c r="C16" s="86">
        <f t="shared" si="2"/>
        <v>3004000</v>
      </c>
      <c r="D16" s="86">
        <f t="shared" si="2"/>
        <v>4506000</v>
      </c>
      <c r="E16" s="86">
        <f t="shared" si="2"/>
        <v>4506000</v>
      </c>
      <c r="F16" s="87">
        <f t="shared" si="2"/>
        <v>3004000</v>
      </c>
      <c r="G16" s="87">
        <f t="shared" si="2"/>
        <v>3004000</v>
      </c>
    </row>
  </sheetData>
  <mergeCells count="4">
    <mergeCell ref="A1:B1"/>
    <mergeCell ref="C4:F4"/>
    <mergeCell ref="A8:G8"/>
    <mergeCell ref="A13:G13"/>
  </mergeCells>
  <pageMargins left="0.7" right="0.7" top="0.75" bottom="0.75" header="0.51180555555555496" footer="0.51180555555555496"/>
  <pageSetup paperSize="9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K22"/>
  <sheetViews>
    <sheetView tabSelected="1" topLeftCell="A26" zoomScaleNormal="100" workbookViewId="0">
      <selection activeCell="E16" sqref="E16"/>
    </sheetView>
  </sheetViews>
  <sheetFormatPr defaultRowHeight="15"/>
  <cols>
    <col min="1" max="1" width="49.28515625" style="88"/>
    <col min="2" max="7" width="13.7109375" style="88"/>
    <col min="8" max="1025" width="9.140625" style="88"/>
  </cols>
  <sheetData>
    <row r="1" spans="1:13" ht="21">
      <c r="A1" s="160" t="s">
        <v>71</v>
      </c>
      <c r="B1" s="160"/>
      <c r="C1" s="160"/>
      <c r="D1" s="160"/>
      <c r="E1" s="160"/>
      <c r="F1" s="160"/>
      <c r="G1" s="160"/>
      <c r="H1"/>
      <c r="I1"/>
      <c r="J1"/>
      <c r="K1"/>
      <c r="L1"/>
      <c r="M1"/>
    </row>
    <row r="2" spans="1:13">
      <c r="A2" s="89"/>
      <c r="B2" s="90" t="s">
        <v>65</v>
      </c>
      <c r="C2" s="91" t="s">
        <v>66</v>
      </c>
      <c r="D2" s="91" t="s">
        <v>67</v>
      </c>
      <c r="E2" s="91" t="s">
        <v>68</v>
      </c>
      <c r="F2" s="92" t="s">
        <v>69</v>
      </c>
      <c r="G2" s="92" t="s">
        <v>70</v>
      </c>
      <c r="H2"/>
      <c r="I2"/>
      <c r="J2"/>
      <c r="K2"/>
      <c r="L2"/>
      <c r="M2"/>
    </row>
    <row r="3" spans="1:13" hidden="1">
      <c r="A3" s="93"/>
      <c r="B3" s="94">
        <v>1</v>
      </c>
      <c r="C3" s="95">
        <v>2</v>
      </c>
      <c r="D3" s="95">
        <v>3</v>
      </c>
      <c r="E3" s="95">
        <v>4</v>
      </c>
      <c r="F3" s="96">
        <v>5</v>
      </c>
      <c r="G3" s="96">
        <v>6</v>
      </c>
      <c r="H3"/>
      <c r="I3"/>
      <c r="J3"/>
      <c r="K3"/>
      <c r="L3"/>
      <c r="M3"/>
    </row>
    <row r="4" spans="1:13" ht="19.5" customHeight="1">
      <c r="A4" s="97" t="s">
        <v>72</v>
      </c>
      <c r="B4" s="98">
        <f>Продажи!B16</f>
        <v>1502000</v>
      </c>
      <c r="C4" s="99">
        <f>Продажи!C16</f>
        <v>3004000</v>
      </c>
      <c r="D4" s="99">
        <f>Продажи!D16</f>
        <v>4506000</v>
      </c>
      <c r="E4" s="99">
        <f>Продажи!E16</f>
        <v>4506000</v>
      </c>
      <c r="F4" s="100">
        <f>Продажи!F16</f>
        <v>3004000</v>
      </c>
      <c r="G4" s="100">
        <f>Продажи!G16</f>
        <v>3004000</v>
      </c>
      <c r="H4"/>
      <c r="I4"/>
      <c r="J4"/>
      <c r="K4"/>
      <c r="L4"/>
      <c r="M4"/>
    </row>
    <row r="5" spans="1:13" ht="14.25" customHeight="1">
      <c r="A5" s="101" t="s">
        <v>73</v>
      </c>
      <c r="B5" s="102">
        <f>Титул!$G$23*1800*15/100/2</f>
        <v>1350</v>
      </c>
      <c r="C5" s="102">
        <f>Титул!$G$23*1800*15/100/2</f>
        <v>1350</v>
      </c>
      <c r="D5" s="102">
        <f>Титул!$G$23*1800*15/100/2</f>
        <v>1350</v>
      </c>
      <c r="E5" s="102">
        <f>Титул!$G$23*1800*15/100/2</f>
        <v>1350</v>
      </c>
      <c r="F5" s="102">
        <f>Титул!$G$23*1800*15/100/2</f>
        <v>1350</v>
      </c>
      <c r="G5" s="102">
        <f>Титул!$G$23*1800*15/100/2</f>
        <v>1350</v>
      </c>
      <c r="H5"/>
      <c r="I5"/>
      <c r="J5"/>
      <c r="K5"/>
      <c r="L5"/>
      <c r="M5"/>
    </row>
    <row r="6" spans="1:13" ht="18" customHeight="1">
      <c r="A6" s="101" t="s">
        <v>74</v>
      </c>
      <c r="B6" s="102">
        <f>Продажи!$B$5*Продажи!B11</f>
        <v>1423696.682464455</v>
      </c>
      <c r="C6" s="102">
        <f>Продажи!$B$5*Продажи!C11</f>
        <v>2847393.36492891</v>
      </c>
      <c r="D6" s="102">
        <f>Продажи!$B$5*Продажи!D11</f>
        <v>4271090.0473933648</v>
      </c>
      <c r="E6" s="102">
        <f>Продажи!$B$5*Продажи!E11</f>
        <v>4271090.0473933648</v>
      </c>
      <c r="F6" s="102">
        <f>Продажи!$B$5*Продажи!F11</f>
        <v>2847393.36492891</v>
      </c>
      <c r="G6" s="102">
        <f>Продажи!$B$5*Продажи!G11</f>
        <v>2847393.36492891</v>
      </c>
      <c r="H6"/>
      <c r="I6"/>
      <c r="J6"/>
      <c r="K6"/>
      <c r="L6"/>
      <c r="M6"/>
    </row>
    <row r="7" spans="1:13">
      <c r="A7" s="103" t="s">
        <v>75</v>
      </c>
      <c r="B7" s="104">
        <f t="shared" ref="B7:G7" si="0">B4-B5-B6</f>
        <v>76953.317535544978</v>
      </c>
      <c r="C7" s="104">
        <f t="shared" si="0"/>
        <v>155256.63507108996</v>
      </c>
      <c r="D7" s="104">
        <f t="shared" si="0"/>
        <v>233559.95260663517</v>
      </c>
      <c r="E7" s="104">
        <f t="shared" si="0"/>
        <v>233559.95260663517</v>
      </c>
      <c r="F7" s="104">
        <f t="shared" si="0"/>
        <v>155256.63507108996</v>
      </c>
      <c r="G7" s="104">
        <f t="shared" si="0"/>
        <v>155256.63507108996</v>
      </c>
      <c r="H7"/>
      <c r="I7"/>
      <c r="J7"/>
      <c r="K7"/>
      <c r="L7"/>
      <c r="M7"/>
    </row>
    <row r="8" spans="1:13">
      <c r="A8" s="105" t="s">
        <v>76</v>
      </c>
      <c r="B8" s="102">
        <f>IF(Продажи!B11&lt;100,Затраты!$G$24,IF(AND(Продажи!B11&gt;100,Продажи!B11&lt;150),Затраты!$G$25,Затраты!$G$26))</f>
        <v>28300</v>
      </c>
      <c r="C8" s="106">
        <f>IF(Продажи!C11&lt;100,Затраты!$G$24,IF(AND(Продажи!C11&gt;100,Продажи!C11&lt;150),Затраты!$G$25,Затраты!$G$26))</f>
        <v>28300</v>
      </c>
      <c r="D8" s="106">
        <f>IF(Продажи!D11&lt;100,Затраты!$G$24,IF(AND(Продажи!D11&gt;100,Продажи!D11&lt;150),Затраты!$G$25,Затраты!$G$26))</f>
        <v>28300</v>
      </c>
      <c r="E8" s="106">
        <f>IF(Продажи!E11&lt;100,Затраты!$G$24,IF(AND(Продажи!E11&gt;100,Продажи!E11&lt;150),Затраты!$G$25,Затраты!$G$26))</f>
        <v>28300</v>
      </c>
      <c r="F8" s="107">
        <f>IF(Продажи!F11&lt;100,Затраты!$G$24,IF(AND(Продажи!F11&gt;100,Продажи!F11&lt;150),Затраты!$G$25,Затраты!$G$26))</f>
        <v>28300</v>
      </c>
      <c r="G8" s="107">
        <f>IF(Продажи!G11&lt;100,Затраты!$G$24,IF(AND(Продажи!G11&gt;100,Продажи!G11&lt;150),Затраты!$G$25,Затраты!$G$26))</f>
        <v>28300</v>
      </c>
      <c r="H8"/>
      <c r="I8"/>
      <c r="J8"/>
      <c r="K8"/>
      <c r="L8"/>
      <c r="M8"/>
    </row>
    <row r="9" spans="1:13">
      <c r="A9" s="108" t="s">
        <v>77</v>
      </c>
      <c r="B9" s="109">
        <f>Затраты!$G$33/12</f>
        <v>1666.6666666666667</v>
      </c>
      <c r="C9" s="109">
        <f>Затраты!$G$33/12</f>
        <v>1666.6666666666667</v>
      </c>
      <c r="D9" s="109">
        <f>Затраты!$G$33/12</f>
        <v>1666.6666666666667</v>
      </c>
      <c r="E9" s="109">
        <f>Затраты!$G$33/12</f>
        <v>1666.6666666666667</v>
      </c>
      <c r="F9" s="109">
        <f>Затраты!$G$33/12</f>
        <v>1666.6666666666667</v>
      </c>
      <c r="G9" s="109">
        <f>Затраты!$G$33/12</f>
        <v>1666.6666666666667</v>
      </c>
      <c r="H9"/>
      <c r="I9"/>
      <c r="J9"/>
      <c r="K9"/>
      <c r="L9"/>
      <c r="M9"/>
    </row>
    <row r="10" spans="1:13">
      <c r="A10" s="110" t="s">
        <v>78</v>
      </c>
      <c r="B10" s="111">
        <f t="shared" ref="B10:G10" si="1">B7-B8-B9</f>
        <v>46986.650868878314</v>
      </c>
      <c r="C10" s="111">
        <f t="shared" si="1"/>
        <v>125289.96840442329</v>
      </c>
      <c r="D10" s="111">
        <f t="shared" si="1"/>
        <v>203593.28593996851</v>
      </c>
      <c r="E10" s="111">
        <f t="shared" si="1"/>
        <v>203593.28593996851</v>
      </c>
      <c r="F10" s="111">
        <f t="shared" si="1"/>
        <v>125289.96840442329</v>
      </c>
      <c r="G10" s="111">
        <f t="shared" si="1"/>
        <v>125289.96840442329</v>
      </c>
      <c r="H10"/>
      <c r="I10"/>
      <c r="J10"/>
      <c r="K10"/>
      <c r="L10"/>
      <c r="M10"/>
    </row>
    <row r="11" spans="1:13">
      <c r="A11" s="112" t="s">
        <v>79</v>
      </c>
      <c r="B11" s="111">
        <f>B10</f>
        <v>46986.650868878314</v>
      </c>
      <c r="C11" s="113">
        <f>B11+C10</f>
        <v>172276.61927330159</v>
      </c>
      <c r="D11" s="113">
        <f>C11+D10</f>
        <v>375869.9052132701</v>
      </c>
      <c r="E11" s="113">
        <f>D11+E10</f>
        <v>579463.19115323864</v>
      </c>
      <c r="F11" s="114">
        <f>E11+F10</f>
        <v>704753.15955766197</v>
      </c>
      <c r="G11" s="114">
        <f>F11+G10</f>
        <v>830043.1279620853</v>
      </c>
      <c r="H11"/>
      <c r="I11"/>
      <c r="J11"/>
      <c r="K11"/>
      <c r="L11"/>
      <c r="M11"/>
    </row>
    <row r="12" spans="1:13" hidden="1">
      <c r="A12" s="112" t="s">
        <v>80</v>
      </c>
      <c r="B12" s="111">
        <f>IF(Титул!G19&lt;301,Затраты!F7+Затраты!G24,Затраты!G7+Затраты!G24)</f>
        <v>110300</v>
      </c>
      <c r="C12" s="115"/>
      <c r="D12" s="113"/>
      <c r="E12" s="113"/>
      <c r="F12" s="114"/>
      <c r="G12" s="114"/>
      <c r="H12"/>
      <c r="I12"/>
      <c r="J12"/>
      <c r="K12"/>
      <c r="L12"/>
      <c r="M12"/>
    </row>
    <row r="13" spans="1:13" hidden="1">
      <c r="A13" s="112"/>
      <c r="B13" s="111">
        <f>B11-B12</f>
        <v>-63313.349131121686</v>
      </c>
      <c r="C13" s="115">
        <f>B13+C10</f>
        <v>61976.6192733016</v>
      </c>
      <c r="D13" s="115">
        <f>C13+D10</f>
        <v>265569.9052132701</v>
      </c>
      <c r="E13" s="115">
        <f>D13+E10</f>
        <v>469163.19115323864</v>
      </c>
      <c r="F13" s="116">
        <f>E13+F10</f>
        <v>594453.15955766197</v>
      </c>
      <c r="G13" s="116">
        <f>F13+G10</f>
        <v>719743.1279620853</v>
      </c>
      <c r="H13"/>
      <c r="I13"/>
      <c r="J13"/>
      <c r="K13"/>
      <c r="L13"/>
      <c r="M13"/>
    </row>
    <row r="14" spans="1:13">
      <c r="A14" s="117" t="s">
        <v>81</v>
      </c>
      <c r="B14" s="118" t="str">
        <f>IF(B13&lt;0,"",B3)</f>
        <v/>
      </c>
      <c r="C14" s="119">
        <f>IF(C13&lt;0,"",IF(B13&gt;0,"",C3))</f>
        <v>2</v>
      </c>
      <c r="D14" s="120"/>
      <c r="E14" s="120" t="str">
        <f>IF(E13&lt;0,"",IF(D13&gt;0,"",E3))</f>
        <v/>
      </c>
      <c r="F14" s="121" t="str">
        <f>IF(F13&lt;0,"",IF(E13&gt;0,"",F3))</f>
        <v/>
      </c>
      <c r="G14" s="121"/>
      <c r="H14"/>
      <c r="I14"/>
      <c r="J14"/>
      <c r="K14"/>
      <c r="L14"/>
      <c r="M14"/>
    </row>
    <row r="15" spans="1:13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3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hidden="1">
      <c r="A17" s="122"/>
      <c r="B17" s="122" t="str">
        <f t="shared" ref="B17:G17" si="2">B2</f>
        <v>1 месяц</v>
      </c>
      <c r="C17" s="122" t="str">
        <f t="shared" si="2"/>
        <v>2 месяц</v>
      </c>
      <c r="D17" s="122" t="str">
        <f t="shared" si="2"/>
        <v>3 месяц</v>
      </c>
      <c r="E17" s="122" t="str">
        <f t="shared" si="2"/>
        <v>4 месяц</v>
      </c>
      <c r="F17" s="122" t="str">
        <f t="shared" si="2"/>
        <v>5 месяц</v>
      </c>
      <c r="G17" s="122" t="str">
        <f t="shared" si="2"/>
        <v>6 месяц</v>
      </c>
      <c r="H17"/>
      <c r="I17"/>
      <c r="J17"/>
      <c r="K17"/>
      <c r="L17"/>
      <c r="M17"/>
    </row>
    <row r="18" spans="1:13" hidden="1">
      <c r="A18" s="122" t="s">
        <v>72</v>
      </c>
      <c r="B18" s="123">
        <f t="shared" ref="B18:G18" si="3">B4</f>
        <v>1502000</v>
      </c>
      <c r="C18" s="123">
        <f t="shared" si="3"/>
        <v>3004000</v>
      </c>
      <c r="D18" s="123">
        <f t="shared" si="3"/>
        <v>4506000</v>
      </c>
      <c r="E18" s="123">
        <f t="shared" si="3"/>
        <v>4506000</v>
      </c>
      <c r="F18" s="123">
        <f t="shared" si="3"/>
        <v>3004000</v>
      </c>
      <c r="G18" s="123">
        <f t="shared" si="3"/>
        <v>3004000</v>
      </c>
      <c r="H18" s="124"/>
      <c r="I18" s="124"/>
      <c r="J18" s="124"/>
      <c r="K18" s="124"/>
      <c r="L18" s="124"/>
      <c r="M18" s="124"/>
    </row>
    <row r="19" spans="1:13" hidden="1">
      <c r="A19" s="122" t="s">
        <v>82</v>
      </c>
      <c r="B19" s="123">
        <f t="shared" ref="B19:G19" si="4">B10</f>
        <v>46986.650868878314</v>
      </c>
      <c r="C19" s="123">
        <f t="shared" si="4"/>
        <v>125289.96840442329</v>
      </c>
      <c r="D19" s="123">
        <f t="shared" si="4"/>
        <v>203593.28593996851</v>
      </c>
      <c r="E19" s="123">
        <f t="shared" si="4"/>
        <v>203593.28593996851</v>
      </c>
      <c r="F19" s="123">
        <f t="shared" si="4"/>
        <v>125289.96840442329</v>
      </c>
      <c r="G19" s="123">
        <f t="shared" si="4"/>
        <v>125289.96840442329</v>
      </c>
      <c r="H19" s="124"/>
      <c r="I19" s="124"/>
      <c r="J19" s="124"/>
      <c r="K19" s="124"/>
      <c r="L19" s="124"/>
      <c r="M19" s="124"/>
    </row>
    <row r="20" spans="1:13" hidden="1">
      <c r="A20" s="122"/>
      <c r="B20" s="122"/>
      <c r="C20" s="122"/>
      <c r="D20" s="122"/>
      <c r="E20" s="122"/>
      <c r="F20" s="122"/>
      <c r="G20" s="122"/>
      <c r="H20"/>
      <c r="I20"/>
      <c r="J20"/>
      <c r="K20"/>
      <c r="L20"/>
      <c r="M20"/>
    </row>
    <row r="21" spans="1:13" hidden="1">
      <c r="A21" s="122"/>
      <c r="B21" s="122" t="str">
        <f t="shared" ref="B21:G21" si="5">B17</f>
        <v>1 месяц</v>
      </c>
      <c r="C21" s="122" t="str">
        <f t="shared" si="5"/>
        <v>2 месяц</v>
      </c>
      <c r="D21" s="122" t="str">
        <f t="shared" si="5"/>
        <v>3 месяц</v>
      </c>
      <c r="E21" s="122" t="str">
        <f t="shared" si="5"/>
        <v>4 месяц</v>
      </c>
      <c r="F21" s="122" t="str">
        <f t="shared" si="5"/>
        <v>5 месяц</v>
      </c>
      <c r="G21" s="122" t="str">
        <f t="shared" si="5"/>
        <v>6 месяц</v>
      </c>
      <c r="H21"/>
      <c r="I21"/>
      <c r="J21"/>
      <c r="K21"/>
      <c r="L21"/>
      <c r="M21"/>
    </row>
    <row r="22" spans="1:13" hidden="1">
      <c r="A22" s="122" t="s">
        <v>83</v>
      </c>
      <c r="B22" s="123">
        <f t="shared" ref="B22:G22" si="6">B13</f>
        <v>-63313.349131121686</v>
      </c>
      <c r="C22" s="123">
        <f t="shared" si="6"/>
        <v>61976.6192733016</v>
      </c>
      <c r="D22" s="123">
        <f t="shared" si="6"/>
        <v>265569.9052132701</v>
      </c>
      <c r="E22" s="123">
        <f t="shared" si="6"/>
        <v>469163.19115323864</v>
      </c>
      <c r="F22" s="123">
        <f t="shared" si="6"/>
        <v>594453.15955766197</v>
      </c>
      <c r="G22" s="123">
        <f t="shared" si="6"/>
        <v>719743.1279620853</v>
      </c>
      <c r="H22" s="124"/>
      <c r="I22" s="124"/>
      <c r="J22" s="124"/>
      <c r="K22" s="124"/>
      <c r="L22" s="124"/>
      <c r="M22" s="124"/>
    </row>
  </sheetData>
  <mergeCells count="1">
    <mergeCell ref="A1:G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706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Комментарии</vt:lpstr>
      <vt:lpstr>Титул</vt:lpstr>
      <vt:lpstr>Затраты</vt:lpstr>
      <vt:lpstr>Продажи</vt:lpstr>
      <vt:lpstr>Прибыль_окупаемость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Раиль</cp:lastModifiedBy>
  <cp:revision>2</cp:revision>
  <dcterms:created xsi:type="dcterms:W3CDTF">2015-01-13T17:01:11Z</dcterms:created>
  <dcterms:modified xsi:type="dcterms:W3CDTF">2016-06-05T20:40:14Z</dcterms:modified>
  <dc:language>ru-RU</dc:language>
</cp:coreProperties>
</file>