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модель" sheetId="1" r:id="rId1"/>
  </sheets>
  <definedNames>
    <definedName name="_xlnm._FilterDatabase" localSheetId="0" hidden="1">модель!$B$24:$D$34</definedName>
  </definedNames>
  <calcPr calcId="145621" concurrentCalc="0"/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K19" i="1"/>
  <c r="L19" i="1"/>
  <c r="M19" i="1"/>
  <c r="N19" i="1"/>
  <c r="C19" i="1"/>
  <c r="O18" i="1"/>
  <c r="D18" i="1"/>
  <c r="E18" i="1"/>
  <c r="F18" i="1"/>
  <c r="G18" i="1"/>
  <c r="H18" i="1"/>
  <c r="I18" i="1"/>
  <c r="J18" i="1"/>
  <c r="K18" i="1"/>
  <c r="L18" i="1"/>
  <c r="M18" i="1"/>
  <c r="N18" i="1"/>
  <c r="C18" i="1"/>
  <c r="D8" i="1"/>
  <c r="F29" i="1"/>
  <c r="G8" i="1"/>
  <c r="G29" i="1"/>
  <c r="H8" i="1"/>
  <c r="H29" i="1"/>
  <c r="I8" i="1"/>
  <c r="I29" i="1"/>
  <c r="J8" i="1"/>
  <c r="J29" i="1"/>
  <c r="K29" i="1"/>
  <c r="L29" i="1"/>
  <c r="M29" i="1"/>
  <c r="N29" i="1"/>
  <c r="N23" i="1"/>
  <c r="N25" i="1"/>
  <c r="N28" i="1"/>
  <c r="N30" i="1"/>
  <c r="N31" i="1"/>
  <c r="N32" i="1"/>
  <c r="N33" i="1"/>
  <c r="N34" i="1"/>
  <c r="N21" i="1"/>
  <c r="N37" i="1"/>
  <c r="O27" i="1"/>
  <c r="O26" i="1"/>
  <c r="O24" i="1"/>
  <c r="C22" i="1"/>
  <c r="O22" i="1"/>
  <c r="C34" i="1"/>
  <c r="C23" i="1"/>
  <c r="C30" i="1"/>
  <c r="C33" i="1"/>
  <c r="C29" i="1"/>
  <c r="C25" i="1"/>
  <c r="C31" i="1"/>
  <c r="C28" i="1"/>
  <c r="C32" i="1"/>
  <c r="D23" i="1"/>
  <c r="D33" i="1"/>
  <c r="D31" i="1"/>
  <c r="D28" i="1"/>
  <c r="D30" i="1"/>
  <c r="D29" i="1"/>
  <c r="D34" i="1"/>
  <c r="D32" i="1"/>
  <c r="D25" i="1"/>
  <c r="C21" i="1"/>
  <c r="E29" i="1"/>
  <c r="O29" i="1"/>
  <c r="D21" i="1"/>
  <c r="D37" i="1"/>
  <c r="E32" i="1"/>
  <c r="E23" i="1"/>
  <c r="E30" i="1"/>
  <c r="E31" i="1"/>
  <c r="E28" i="1"/>
  <c r="E34" i="1"/>
  <c r="E25" i="1"/>
  <c r="E33" i="1"/>
  <c r="C37" i="1"/>
  <c r="C38" i="1"/>
  <c r="D38" i="1"/>
  <c r="F25" i="1"/>
  <c r="F34" i="1"/>
  <c r="F31" i="1"/>
  <c r="F32" i="1"/>
  <c r="F23" i="1"/>
  <c r="F30" i="1"/>
  <c r="F33" i="1"/>
  <c r="F28" i="1"/>
  <c r="E21" i="1"/>
  <c r="E37" i="1"/>
  <c r="G30" i="1"/>
  <c r="G28" i="1"/>
  <c r="G32" i="1"/>
  <c r="G23" i="1"/>
  <c r="G31" i="1"/>
  <c r="G25" i="1"/>
  <c r="G33" i="1"/>
  <c r="G34" i="1"/>
  <c r="F21" i="1"/>
  <c r="F37" i="1"/>
  <c r="E38" i="1"/>
  <c r="F38" i="1"/>
  <c r="G21" i="1"/>
  <c r="G37" i="1"/>
  <c r="G38" i="1"/>
  <c r="H33" i="1"/>
  <c r="H31" i="1"/>
  <c r="H32" i="1"/>
  <c r="H23" i="1"/>
  <c r="H25" i="1"/>
  <c r="H30" i="1"/>
  <c r="H28" i="1"/>
  <c r="H34" i="1"/>
  <c r="H21" i="1"/>
  <c r="H37" i="1"/>
  <c r="H38" i="1"/>
  <c r="I28" i="1"/>
  <c r="I32" i="1"/>
  <c r="I25" i="1"/>
  <c r="I30" i="1"/>
  <c r="I23" i="1"/>
  <c r="I33" i="1"/>
  <c r="I31" i="1"/>
  <c r="I34" i="1"/>
  <c r="I21" i="1"/>
  <c r="I37" i="1"/>
  <c r="I38" i="1"/>
  <c r="J31" i="1"/>
  <c r="J28" i="1"/>
  <c r="J25" i="1"/>
  <c r="J30" i="1"/>
  <c r="J23" i="1"/>
  <c r="J33" i="1"/>
  <c r="J34" i="1"/>
  <c r="J32" i="1"/>
  <c r="K34" i="1"/>
  <c r="K32" i="1"/>
  <c r="K25" i="1"/>
  <c r="K33" i="1"/>
  <c r="K30" i="1"/>
  <c r="K31" i="1"/>
  <c r="K28" i="1"/>
  <c r="K23" i="1"/>
  <c r="J21" i="1"/>
  <c r="J37" i="1"/>
  <c r="J38" i="1"/>
  <c r="L25" i="1"/>
  <c r="L31" i="1"/>
  <c r="L28" i="1"/>
  <c r="L33" i="1"/>
  <c r="L34" i="1"/>
  <c r="L32" i="1"/>
  <c r="L23" i="1"/>
  <c r="L30" i="1"/>
  <c r="K21" i="1"/>
  <c r="K37" i="1"/>
  <c r="K38" i="1"/>
  <c r="M32" i="1"/>
  <c r="M23" i="1"/>
  <c r="M25" i="1"/>
  <c r="M33" i="1"/>
  <c r="M31" i="1"/>
  <c r="M28" i="1"/>
  <c r="M34" i="1"/>
  <c r="M30" i="1"/>
  <c r="L21" i="1"/>
  <c r="L37" i="1"/>
  <c r="L38" i="1"/>
  <c r="O25" i="1"/>
  <c r="O30" i="1"/>
  <c r="O33" i="1"/>
  <c r="O28" i="1"/>
  <c r="O34" i="1"/>
  <c r="O32" i="1"/>
  <c r="O31" i="1"/>
  <c r="O19" i="1"/>
  <c r="M21" i="1"/>
  <c r="M37" i="1"/>
  <c r="M38" i="1"/>
  <c r="O23" i="1"/>
  <c r="O21" i="1"/>
  <c r="O37" i="1"/>
  <c r="N38" i="1"/>
  <c r="O38" i="1"/>
</calcChain>
</file>

<file path=xl/sharedStrings.xml><?xml version="1.0" encoding="utf-8"?>
<sst xmlns="http://schemas.openxmlformats.org/spreadsheetml/2006/main" count="43" uniqueCount="41">
  <si>
    <t>Константы</t>
  </si>
  <si>
    <t>Темп привлечения клиентов в мес</t>
  </si>
  <si>
    <t>чел</t>
  </si>
  <si>
    <t>Уменьшение клиентской базы за месяц</t>
  </si>
  <si>
    <t>мест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</si>
  <si>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</si>
  <si>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</si>
  <si>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</si>
  <si>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</si>
  <si>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</si>
  <si>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</si>
  <si>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</si>
  <si>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</si>
  <si>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</si>
  <si>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</si>
  <si>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</si>
  <si>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</si>
  <si>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ИТОГО</t>
  </si>
  <si>
    <t>Количество постояльцев</t>
  </si>
  <si>
    <t>Средний чек на 1 постояльца в день</t>
  </si>
  <si>
    <t>Средний чек на 1 постояльца в месяц</t>
  </si>
  <si>
    <t>Стартовые расходы</t>
  </si>
  <si>
    <t>Расчет окупаемости и точки безубыточности в рублях</t>
  </si>
  <si>
    <t>Выручка</t>
  </si>
  <si>
    <t>Расходы, итого, в т.ч.:</t>
  </si>
  <si>
    <t>Роялти по франшизе (5%)</t>
  </si>
  <si>
    <t>Аренда</t>
  </si>
  <si>
    <t>Зарплата административного персонала</t>
  </si>
  <si>
    <t>Канцтовары, хозтовары</t>
  </si>
  <si>
    <t>Мебель, оборудование, бытовая техника, установка и ремонт</t>
  </si>
  <si>
    <t>Текстиль и посуда</t>
  </si>
  <si>
    <t>Электроэнергия</t>
  </si>
  <si>
    <t>Юрид. Нотар., бух. Услуги</t>
  </si>
  <si>
    <t>Видеонаблюдение охрана</t>
  </si>
  <si>
    <t>Прибыль за период</t>
  </si>
  <si>
    <t>Прибыль накопительно</t>
  </si>
  <si>
    <t>Прочие</t>
  </si>
  <si>
    <t>Коммунальные платежи</t>
  </si>
  <si>
    <t>Мобильная связь, Интернет</t>
  </si>
  <si>
    <t>Емкость хостела</t>
  </si>
  <si>
    <t>Доход от дополнительных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</si>
</sst>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i/>
      <sz val="9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7" fillId="0" borderId="0"/>
  </cellStyleXfs>
  <cellXfs count="25">
    <xf numFmtId="0" fontId="0" fillId="0" borderId="0" xfId="0"/>
    <xf numFmtId="0" fontId="2" fillId="2" borderId="0" xfId="0" applyFont="1" applyFill="1"/>
    <xf numFmtId="0" fontId="0" fillId="0" borderId="1" xfId="0" applyBorder="1"/>
    <xf numFmtId="0" fontId="3" fillId="0" borderId="0" xfId="0" applyFont="1" applyFill="1" applyBorder="1"/>
    <xf numFmtId="0" fontId="3" fillId="0" borderId="0" xfId="0" applyFont="1" applyFill="1"/>
    <xf numFmtId="0" fontId="0" fillId="0" borderId="1" xfId="0" applyBorder="1" applyAlignment="1">
      <alignment horizontal="center"/>
    </xf>
    <xf numFmtId="0" fontId="0" fillId="4" borderId="1" xfId="0" applyFill="1" applyBorder="1"/>
    <xf numFmtId="164" fontId="0" fillId="0" borderId="1" xfId="1" applyNumberFormat="1" applyFont="1" applyFill="1" applyBorder="1"/>
    <xf numFmtId="0" fontId="0" fillId="0" borderId="0" xfId="0" applyBorder="1"/>
    <xf numFmtId="164" fontId="0" fillId="0" borderId="0" xfId="1" applyNumberFormat="1" applyFont="1" applyFill="1" applyBorder="1"/>
    <xf numFmtId="164" fontId="0" fillId="0" borderId="0" xfId="1" applyNumberFormat="1" applyFont="1"/>
    <xf numFmtId="0" fontId="2" fillId="0" borderId="1" xfId="0" applyFont="1" applyBorder="1"/>
    <xf numFmtId="0" fontId="5" fillId="0" borderId="1" xfId="2" applyNumberFormat="1" applyFont="1" applyBorder="1" applyAlignment="1">
      <alignment horizontal="left" wrapText="1"/>
    </xf>
    <xf numFmtId="165" fontId="6" fillId="0" borderId="2" xfId="0" applyNumberFormat="1" applyFont="1" applyFill="1" applyBorder="1" applyAlignment="1"/>
    <xf numFmtId="0" fontId="5" fillId="0" borderId="1" xfId="2" applyNumberFormat="1" applyFont="1" applyBorder="1" applyAlignment="1">
      <alignment vertical="top" wrapText="1"/>
    </xf>
    <xf numFmtId="0" fontId="5" fillId="0" borderId="1" xfId="2" applyNumberFormat="1" applyFont="1" applyBorder="1" applyAlignment="1">
      <alignment wrapText="1"/>
    </xf>
    <xf numFmtId="0" fontId="0" fillId="3" borderId="1" xfId="0" applyFill="1" applyBorder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164" fontId="0" fillId="0" borderId="1" xfId="1" applyNumberFormat="1" applyFont="1" applyBorder="1" applyProtection="1">
      <protection hidden="1"/>
    </xf>
    <xf numFmtId="164" fontId="2" fillId="0" borderId="1" xfId="1" applyNumberFormat="1" applyFont="1" applyBorder="1" applyProtection="1">
      <protection hidden="1"/>
    </xf>
    <xf numFmtId="164" fontId="2" fillId="4" borderId="1" xfId="1" applyNumberFormat="1" applyFont="1" applyFill="1" applyBorder="1" applyProtection="1">
      <protection hidden="1"/>
    </xf>
    <xf numFmtId="164" fontId="0" fillId="4" borderId="1" xfId="1" applyNumberFormat="1" applyFont="1" applyFill="1" applyBorder="1" applyProtection="1">
      <protection hidden="1"/>
    </xf>
    <xf numFmtId="0" fontId="0" fillId="0" borderId="0" xfId="0" applyProtection="1">
      <protection hidden="1"/>
    </xf>
    <xf numFmtId="0" fontId="3" fillId="0" borderId="0" xfId="0" applyFont="1"/>
    <xf numFmtId="164" fontId="2" fillId="0" borderId="1" xfId="1" applyNumberFormat="1" applyFont="1" applyBorder="1"/>
  </cellXfs>
  <cellStyles count="4">
    <cellStyle name="Обычный" xfId="0" builtinId="0"/>
    <cellStyle name="Обычный 2" xfId="3"/>
    <cellStyle name="Обычный_Лист1" xfId="2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Доходы и расходы проекта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Доходы</c:v>
          </c:tx>
          <c:marker>
            <c:symbol val="none"/>
          </c:marker>
          <c:cat>
            <c:strRef>
              <c:f>модель!$C$7:$N$7</c:f>
              <c:strCache>
                <c:ptCount val="12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</c:strCache>
            </c:strRef>
          </c:cat>
          <c:val>
            <c:numRef>
              <c:f>модель!$C$19:$N$19</c:f>
              <c:numCache>
                <c:formatCode>_-* #,##0_р_._-;\-* #,##0_р_._-;_-* "-"??_р_._-;_-@_-</c:formatCode>
                <c:ptCount val="12"/>
                <c:pt idx="0">
                  <c:v>272160</c:v>
                </c:pt>
                <c:pt idx="1">
                  <c:v>362880</c:v>
                </c:pt>
                <c:pt idx="2">
                  <c:v>417312</c:v>
                </c:pt>
                <c:pt idx="3">
                  <c:v>417312</c:v>
                </c:pt>
                <c:pt idx="4">
                  <c:v>381024</c:v>
                </c:pt>
                <c:pt idx="5">
                  <c:v>399168</c:v>
                </c:pt>
                <c:pt idx="6">
                  <c:v>417312</c:v>
                </c:pt>
                <c:pt idx="7">
                  <c:v>435456</c:v>
                </c:pt>
                <c:pt idx="8">
                  <c:v>417312</c:v>
                </c:pt>
                <c:pt idx="9">
                  <c:v>417312</c:v>
                </c:pt>
                <c:pt idx="10">
                  <c:v>417312</c:v>
                </c:pt>
                <c:pt idx="11">
                  <c:v>417312</c:v>
                </c:pt>
              </c:numCache>
            </c:numRef>
          </c:val>
          <c:smooth val="0"/>
        </c:ser>
        <c:ser>
          <c:idx val="1"/>
          <c:order val="1"/>
          <c:tx>
            <c:v>Расходы</c:v>
          </c:tx>
          <c:marker>
            <c:symbol val="none"/>
          </c:marker>
          <c:cat>
            <c:strRef>
              <c:f>модель!$C$7:$N$7</c:f>
              <c:strCache>
                <c:ptCount val="12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</c:strCache>
            </c:strRef>
          </c:cat>
          <c:val>
            <c:numRef>
              <c:f>модель!$C$21:$N$21</c:f>
              <c:numCache>
                <c:formatCode>_-* #,##0_р_._-;\-* #,##0_р_._-;_-* "-"??_р_._-;_-@_-</c:formatCode>
                <c:ptCount val="12"/>
                <c:pt idx="0">
                  <c:v>937551.50907519436</c:v>
                </c:pt>
                <c:pt idx="1">
                  <c:v>174402.01210025925</c:v>
                </c:pt>
                <c:pt idx="2">
                  <c:v>181512.31391529817</c:v>
                </c:pt>
                <c:pt idx="3">
                  <c:v>181512.31391529817</c:v>
                </c:pt>
                <c:pt idx="4">
                  <c:v>176772.11270527219</c:v>
                </c:pt>
                <c:pt idx="5">
                  <c:v>179142.21331028524</c:v>
                </c:pt>
                <c:pt idx="6">
                  <c:v>181512.31391529817</c:v>
                </c:pt>
                <c:pt idx="7">
                  <c:v>183882.41452031114</c:v>
                </c:pt>
                <c:pt idx="8">
                  <c:v>181512.31391529817</c:v>
                </c:pt>
                <c:pt idx="9">
                  <c:v>181512.31391529817</c:v>
                </c:pt>
                <c:pt idx="10">
                  <c:v>181512.31391529817</c:v>
                </c:pt>
                <c:pt idx="11">
                  <c:v>181512.31391529817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23648"/>
        <c:axId val="95325184"/>
      </c:lineChart>
      <c:catAx>
        <c:axId val="95323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95325184"/>
        <c:crosses val="autoZero"/>
        <c:auto val="1"/>
        <c:lblAlgn val="ctr"/>
        <c:lblOffset val="100"/>
        <c:noMultiLvlLbl val="0"/>
      </c:catAx>
      <c:valAx>
        <c:axId val="95325184"/>
        <c:scaling>
          <c:orientation val="minMax"/>
        </c:scaling>
        <c:delete val="0"/>
        <c:axPos val="l"/>
        <c:majorGridlines/>
        <c:numFmt formatCode="_-* #,##0_р_._-;\-* #,##0_р_._-;_-* &quot;-&quot;??_р_._-;_-@_-" sourceLinked="1"/>
        <c:majorTickMark val="none"/>
        <c:minorTickMark val="none"/>
        <c:tickLblPos val="nextTo"/>
        <c:crossAx val="953236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39</xdr:row>
      <xdr:rowOff>128587</xdr:rowOff>
    </xdr:from>
    <xdr:to>
      <xdr:col>13</xdr:col>
      <xdr:colOff>857250</xdr:colOff>
      <xdr:row>54</xdr:row>
      <xdr:rowOff>14287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0" sqref="C20"/>
    </sheetView>
  </sheetViews>
  <sheetFormatPr defaultRowHeight="15" outlineLevelRow="1" x14ac:dyDescent="0.25"/>
  <cols>
    <col min="1" max="1" width="2.5703125" customWidth="1"/>
    <col min="2" max="2" width="37.5703125" customWidth="1"/>
    <col min="3" max="12" width="11.85546875" customWidth="1"/>
    <col min="13" max="14" width="13.140625" bestFit="1" customWidth="1"/>
    <col min="15" max="15" width="14.7109375" bestFit="1" customWidth="1"/>
  </cols>
  <sheetData>
    <row r="1" spans="2:1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5.25" customHeight="1" x14ac:dyDescent="0.25"/>
    <row r="3" spans="2:15" x14ac:dyDescent="0.25">
      <c r="B3" s="2" t="s">
        <v>1</v>
      </c>
      <c r="C3" s="16">
        <v>20</v>
      </c>
      <c r="D3" s="2" t="s">
        <v>2</v>
      </c>
    </row>
    <row r="4" spans="2:15" x14ac:dyDescent="0.25">
      <c r="B4" s="2" t="s">
        <v>3</v>
      </c>
      <c r="C4" s="16">
        <v>-15</v>
      </c>
      <c r="D4" s="2" t="s">
        <v>2</v>
      </c>
    </row>
    <row r="5" spans="2:15" x14ac:dyDescent="0.25">
      <c r="B5" s="2" t="s">
        <v>39</v>
      </c>
      <c r="C5" s="16">
        <v>25</v>
      </c>
      <c r="D5" s="2" t="s">
        <v>4</v>
      </c>
    </row>
    <row r="6" spans="2:15" ht="6" customHeight="1" x14ac:dyDescent="0.25">
      <c r="C6" s="3">
        <v>1</v>
      </c>
      <c r="D6" s="4">
        <v>1</v>
      </c>
      <c r="E6" s="4">
        <v>1</v>
      </c>
      <c r="F6" s="4">
        <v>1</v>
      </c>
      <c r="G6" s="4">
        <v>0.85</v>
      </c>
      <c r="H6" s="4">
        <v>0.9</v>
      </c>
      <c r="I6" s="4">
        <v>0.94</v>
      </c>
      <c r="J6" s="4">
        <v>0.98</v>
      </c>
      <c r="K6" s="4">
        <v>1</v>
      </c>
      <c r="L6" s="4">
        <v>1</v>
      </c>
      <c r="M6" s="4">
        <v>1</v>
      </c>
      <c r="N6" s="4">
        <v>1</v>
      </c>
    </row>
    <row r="7" spans="2:15" x14ac:dyDescent="0.25"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</row>
    <row r="8" spans="2:15" x14ac:dyDescent="0.25">
      <c r="B8" s="2" t="s">
        <v>18</v>
      </c>
      <c r="C8" s="18">
        <v>15</v>
      </c>
      <c r="D8" s="18">
        <f>ROUNDDOWN(IF((C8+$C$3+$C$4)&gt;$C$5,$C$5,C8+$C$3+$C$4)*D6,0)</f>
        <v>20</v>
      </c>
      <c r="E8" s="18">
        <v>23</v>
      </c>
      <c r="F8" s="18">
        <v>23</v>
      </c>
      <c r="G8" s="18">
        <f t="shared" ref="G8:J8" si="0">ROUNDDOWN(IF((F8+$C$3+$C$4)&gt;$C$5,$C$5,F8+$C$3+$C$4)*G6,0)</f>
        <v>21</v>
      </c>
      <c r="H8" s="18">
        <f t="shared" si="0"/>
        <v>22</v>
      </c>
      <c r="I8" s="18">
        <f t="shared" si="0"/>
        <v>23</v>
      </c>
      <c r="J8" s="18">
        <f t="shared" si="0"/>
        <v>24</v>
      </c>
      <c r="K8" s="18">
        <v>23</v>
      </c>
      <c r="L8" s="18">
        <v>23</v>
      </c>
      <c r="M8" s="18">
        <v>23</v>
      </c>
      <c r="N8" s="18">
        <v>23</v>
      </c>
      <c r="O8" s="6"/>
    </row>
    <row r="10" spans="2:15" x14ac:dyDescent="0.25">
      <c r="B10" s="2" t="s">
        <v>19</v>
      </c>
      <c r="C10" s="17">
        <v>550</v>
      </c>
    </row>
    <row r="11" spans="2:15" x14ac:dyDescent="0.25">
      <c r="B11" s="2" t="s">
        <v>20</v>
      </c>
      <c r="C11" s="7">
        <v>14400</v>
      </c>
    </row>
    <row r="12" spans="2:15" x14ac:dyDescent="0.25">
      <c r="B12" s="8"/>
      <c r="C12" s="9"/>
    </row>
    <row r="13" spans="2:15" x14ac:dyDescent="0.25">
      <c r="B13" s="2" t="s">
        <v>21</v>
      </c>
      <c r="C13" s="17">
        <v>800000</v>
      </c>
    </row>
    <row r="14" spans="2:15" x14ac:dyDescent="0.25">
      <c r="B14" s="8"/>
      <c r="C14" s="9"/>
    </row>
    <row r="15" spans="2:15" x14ac:dyDescent="0.25">
      <c r="C15" s="10"/>
    </row>
    <row r="16" spans="2:15" x14ac:dyDescent="0.25">
      <c r="B16" s="1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C17" s="10"/>
    </row>
    <row r="18" spans="1:15" x14ac:dyDescent="0.25">
      <c r="A18" s="23">
        <v>0.26</v>
      </c>
      <c r="B18" s="11" t="s">
        <v>40</v>
      </c>
      <c r="C18" s="24">
        <f>$C$11*C8*$A$18</f>
        <v>56160</v>
      </c>
      <c r="D18" s="24">
        <f t="shared" ref="D18:N18" si="1">$C$11*D8*$A$18</f>
        <v>74880</v>
      </c>
      <c r="E18" s="24">
        <f t="shared" si="1"/>
        <v>86112</v>
      </c>
      <c r="F18" s="24">
        <f t="shared" si="1"/>
        <v>86112</v>
      </c>
      <c r="G18" s="24">
        <f t="shared" si="1"/>
        <v>78624</v>
      </c>
      <c r="H18" s="24">
        <f t="shared" si="1"/>
        <v>82368</v>
      </c>
      <c r="I18" s="24">
        <f t="shared" si="1"/>
        <v>86112</v>
      </c>
      <c r="J18" s="24">
        <f t="shared" si="1"/>
        <v>89856</v>
      </c>
      <c r="K18" s="24">
        <f t="shared" si="1"/>
        <v>86112</v>
      </c>
      <c r="L18" s="24">
        <f t="shared" si="1"/>
        <v>86112</v>
      </c>
      <c r="M18" s="24">
        <f t="shared" si="1"/>
        <v>86112</v>
      </c>
      <c r="N18" s="24">
        <f t="shared" si="1"/>
        <v>86112</v>
      </c>
      <c r="O18" s="20">
        <f>SUM(C18:N18)</f>
        <v>984672</v>
      </c>
    </row>
    <row r="19" spans="1:15" x14ac:dyDescent="0.25">
      <c r="B19" s="11" t="s">
        <v>23</v>
      </c>
      <c r="C19" s="19">
        <f>$C$11*C8+C18</f>
        <v>272160</v>
      </c>
      <c r="D19" s="19">
        <f t="shared" ref="D19:N19" si="2">$C$11*D8+D18</f>
        <v>362880</v>
      </c>
      <c r="E19" s="19">
        <f t="shared" si="2"/>
        <v>417312</v>
      </c>
      <c r="F19" s="19">
        <f t="shared" si="2"/>
        <v>417312</v>
      </c>
      <c r="G19" s="19">
        <f t="shared" si="2"/>
        <v>381024</v>
      </c>
      <c r="H19" s="19">
        <f t="shared" si="2"/>
        <v>399168</v>
      </c>
      <c r="I19" s="19">
        <f t="shared" si="2"/>
        <v>417312</v>
      </c>
      <c r="J19" s="19">
        <f t="shared" si="2"/>
        <v>435456</v>
      </c>
      <c r="K19" s="19">
        <f t="shared" si="2"/>
        <v>417312</v>
      </c>
      <c r="L19" s="19">
        <f t="shared" si="2"/>
        <v>417312</v>
      </c>
      <c r="M19" s="19">
        <f t="shared" si="2"/>
        <v>417312</v>
      </c>
      <c r="N19" s="19">
        <f t="shared" si="2"/>
        <v>417312</v>
      </c>
      <c r="O19" s="20">
        <f>SUM(C19:N19)</f>
        <v>4771872</v>
      </c>
    </row>
    <row r="20" spans="1:15" x14ac:dyDescent="0.25">
      <c r="C20" s="10"/>
    </row>
    <row r="21" spans="1:15" x14ac:dyDescent="0.25">
      <c r="B21" s="11" t="s">
        <v>24</v>
      </c>
      <c r="C21" s="19">
        <f t="shared" ref="C21:N21" si="3">SUM(C22:C34)</f>
        <v>937551.50907519436</v>
      </c>
      <c r="D21" s="19">
        <f t="shared" si="3"/>
        <v>174402.01210025925</v>
      </c>
      <c r="E21" s="19">
        <f t="shared" si="3"/>
        <v>181512.31391529817</v>
      </c>
      <c r="F21" s="19">
        <f t="shared" si="3"/>
        <v>181512.31391529817</v>
      </c>
      <c r="G21" s="19">
        <f t="shared" si="3"/>
        <v>176772.11270527219</v>
      </c>
      <c r="H21" s="19">
        <f t="shared" si="3"/>
        <v>179142.21331028524</v>
      </c>
      <c r="I21" s="19">
        <f t="shared" si="3"/>
        <v>181512.31391529817</v>
      </c>
      <c r="J21" s="19">
        <f t="shared" si="3"/>
        <v>183882.41452031114</v>
      </c>
      <c r="K21" s="19">
        <f t="shared" si="3"/>
        <v>181512.31391529817</v>
      </c>
      <c r="L21" s="19">
        <f t="shared" si="3"/>
        <v>181512.31391529817</v>
      </c>
      <c r="M21" s="19">
        <f t="shared" si="3"/>
        <v>181512.31391529817</v>
      </c>
      <c r="N21" s="19">
        <f t="shared" si="3"/>
        <v>181512.31391529817</v>
      </c>
      <c r="O21" s="20">
        <f>SUM(C21:N21)</f>
        <v>2922336.4591184095</v>
      </c>
    </row>
    <row r="22" spans="1:15" outlineLevel="1" x14ac:dyDescent="0.25">
      <c r="B22" s="12" t="s">
        <v>21</v>
      </c>
      <c r="C22" s="18">
        <f>C13</f>
        <v>800000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1">
        <f t="shared" ref="O22:O34" si="4">SUM(C22:N22)</f>
        <v>800000</v>
      </c>
    </row>
    <row r="23" spans="1:15" outlineLevel="1" x14ac:dyDescent="0.25">
      <c r="B23" s="12" t="s">
        <v>25</v>
      </c>
      <c r="C23" s="18">
        <f>C19*0.05</f>
        <v>13608</v>
      </c>
      <c r="D23" s="18">
        <f>D19*0.05</f>
        <v>18144</v>
      </c>
      <c r="E23" s="18">
        <f>E19*0.05</f>
        <v>20865.600000000002</v>
      </c>
      <c r="F23" s="18">
        <f>F19*0.05</f>
        <v>20865.600000000002</v>
      </c>
      <c r="G23" s="18">
        <f>G19*0.05</f>
        <v>19051.2</v>
      </c>
      <c r="H23" s="18">
        <f>H19*0.05</f>
        <v>19958.400000000001</v>
      </c>
      <c r="I23" s="18">
        <f>I19*0.05</f>
        <v>20865.600000000002</v>
      </c>
      <c r="J23" s="18">
        <f>J19*0.05</f>
        <v>21772.800000000003</v>
      </c>
      <c r="K23" s="18">
        <f>K19*0.05</f>
        <v>20865.600000000002</v>
      </c>
      <c r="L23" s="18">
        <f>L19*0.05</f>
        <v>20865.600000000002</v>
      </c>
      <c r="M23" s="18">
        <f>M19*0.05</f>
        <v>20865.600000000002</v>
      </c>
      <c r="N23" s="18">
        <f>N19*0.05</f>
        <v>20865.600000000002</v>
      </c>
      <c r="O23" s="21">
        <f t="shared" si="4"/>
        <v>238593.60000000003</v>
      </c>
    </row>
    <row r="24" spans="1:15" outlineLevel="1" x14ac:dyDescent="0.25">
      <c r="A24" s="13">
        <v>0.27990183973330041</v>
      </c>
      <c r="B24" s="12" t="s">
        <v>26</v>
      </c>
      <c r="C24" s="18">
        <v>100000</v>
      </c>
      <c r="D24" s="18">
        <v>100000</v>
      </c>
      <c r="E24" s="18">
        <v>100000</v>
      </c>
      <c r="F24" s="18">
        <v>100000</v>
      </c>
      <c r="G24" s="18">
        <v>100000</v>
      </c>
      <c r="H24" s="18">
        <v>100000</v>
      </c>
      <c r="I24" s="18">
        <v>100000</v>
      </c>
      <c r="J24" s="18">
        <v>100000</v>
      </c>
      <c r="K24" s="18">
        <v>100000</v>
      </c>
      <c r="L24" s="18">
        <v>100000</v>
      </c>
      <c r="M24" s="18">
        <v>100000</v>
      </c>
      <c r="N24" s="18">
        <v>100000</v>
      </c>
      <c r="O24" s="21">
        <f t="shared" si="4"/>
        <v>1200000</v>
      </c>
    </row>
    <row r="25" spans="1:15" outlineLevel="1" x14ac:dyDescent="0.25">
      <c r="A25" s="13">
        <v>6.173601679219657E-3</v>
      </c>
      <c r="B25" s="12" t="s">
        <v>37</v>
      </c>
      <c r="C25" s="18">
        <f t="shared" ref="C25:N34" si="5">C$19*$A25</f>
        <v>1680.2074330164219</v>
      </c>
      <c r="D25" s="18">
        <f t="shared" si="5"/>
        <v>2240.2765773552292</v>
      </c>
      <c r="E25" s="18">
        <f t="shared" si="5"/>
        <v>2576.3180639585134</v>
      </c>
      <c r="F25" s="18">
        <f t="shared" si="5"/>
        <v>2576.3180639585134</v>
      </c>
      <c r="G25" s="18">
        <f t="shared" si="5"/>
        <v>2352.2904062229904</v>
      </c>
      <c r="H25" s="18">
        <f t="shared" si="5"/>
        <v>2464.3042350907522</v>
      </c>
      <c r="I25" s="18">
        <f t="shared" si="5"/>
        <v>2576.3180639585134</v>
      </c>
      <c r="J25" s="18">
        <f t="shared" si="5"/>
        <v>2688.3318928262752</v>
      </c>
      <c r="K25" s="18">
        <f t="shared" si="5"/>
        <v>2576.3180639585134</v>
      </c>
      <c r="L25" s="18">
        <f t="shared" si="5"/>
        <v>2576.3180639585134</v>
      </c>
      <c r="M25" s="18">
        <f t="shared" si="5"/>
        <v>2576.3180639585134</v>
      </c>
      <c r="N25" s="18">
        <f t="shared" si="5"/>
        <v>2576.3180639585134</v>
      </c>
      <c r="O25" s="21">
        <f t="shared" si="4"/>
        <v>29459.636992221254</v>
      </c>
    </row>
    <row r="26" spans="1:15" outlineLevel="1" x14ac:dyDescent="0.25">
      <c r="A26" s="13">
        <v>7.1922459562909005E-2</v>
      </c>
      <c r="B26" s="14" t="s">
        <v>27</v>
      </c>
      <c r="C26" s="18"/>
      <c r="D26" s="18">
        <v>25000</v>
      </c>
      <c r="E26" s="18">
        <v>25000</v>
      </c>
      <c r="F26" s="18">
        <v>25000</v>
      </c>
      <c r="G26" s="18">
        <v>25000</v>
      </c>
      <c r="H26" s="18">
        <v>25000</v>
      </c>
      <c r="I26" s="18">
        <v>25000</v>
      </c>
      <c r="J26" s="18">
        <v>25000</v>
      </c>
      <c r="K26" s="18">
        <v>25000</v>
      </c>
      <c r="L26" s="18">
        <v>25000</v>
      </c>
      <c r="M26" s="18">
        <v>25000</v>
      </c>
      <c r="N26" s="18">
        <v>25000</v>
      </c>
      <c r="O26" s="21">
        <f t="shared" si="4"/>
        <v>275000</v>
      </c>
    </row>
    <row r="27" spans="1:15" outlineLevel="1" x14ac:dyDescent="0.25">
      <c r="A27" s="13">
        <v>8.1596493394246201E-3</v>
      </c>
      <c r="B27" s="12" t="s">
        <v>28</v>
      </c>
      <c r="C27" s="18">
        <v>2000</v>
      </c>
      <c r="D27" s="18">
        <v>2000</v>
      </c>
      <c r="E27" s="18">
        <v>2000</v>
      </c>
      <c r="F27" s="18">
        <v>2000</v>
      </c>
      <c r="G27" s="18">
        <v>2000</v>
      </c>
      <c r="H27" s="18">
        <v>2000</v>
      </c>
      <c r="I27" s="18">
        <v>2000</v>
      </c>
      <c r="J27" s="18">
        <v>2000</v>
      </c>
      <c r="K27" s="18">
        <v>2000</v>
      </c>
      <c r="L27" s="18">
        <v>2000</v>
      </c>
      <c r="M27" s="18">
        <v>2000</v>
      </c>
      <c r="N27" s="18">
        <v>2000</v>
      </c>
      <c r="O27" s="21">
        <f t="shared" si="4"/>
        <v>24000</v>
      </c>
    </row>
    <row r="28" spans="1:15" ht="24.75" outlineLevel="1" x14ac:dyDescent="0.25">
      <c r="A28" s="13">
        <v>1.0855352512655883E-2</v>
      </c>
      <c r="B28" s="12" t="s">
        <v>29</v>
      </c>
      <c r="C28" s="18">
        <f t="shared" si="5"/>
        <v>2954.3927398444253</v>
      </c>
      <c r="D28" s="18">
        <f t="shared" si="5"/>
        <v>3939.1903197925672</v>
      </c>
      <c r="E28" s="18">
        <f t="shared" si="5"/>
        <v>4530.0688677614517</v>
      </c>
      <c r="F28" s="18">
        <f t="shared" si="5"/>
        <v>4530.0688677614517</v>
      </c>
      <c r="G28" s="18">
        <f t="shared" si="5"/>
        <v>4136.1498357821956</v>
      </c>
      <c r="H28" s="18">
        <f t="shared" si="5"/>
        <v>4333.1093517718236</v>
      </c>
      <c r="I28" s="18">
        <f t="shared" si="5"/>
        <v>4530.0688677614517</v>
      </c>
      <c r="J28" s="18">
        <f t="shared" si="5"/>
        <v>4727.0283837510806</v>
      </c>
      <c r="K28" s="18">
        <f t="shared" si="5"/>
        <v>4530.0688677614517</v>
      </c>
      <c r="L28" s="18">
        <f t="shared" si="5"/>
        <v>4530.0688677614517</v>
      </c>
      <c r="M28" s="18">
        <f t="shared" si="5"/>
        <v>4530.0688677614517</v>
      </c>
      <c r="N28" s="18">
        <f t="shared" si="5"/>
        <v>4530.0688677614517</v>
      </c>
      <c r="O28" s="21">
        <f t="shared" si="4"/>
        <v>51800.352705272257</v>
      </c>
    </row>
    <row r="29" spans="1:15" outlineLevel="1" x14ac:dyDescent="0.25">
      <c r="A29" s="13">
        <v>2.284232621311273E-3</v>
      </c>
      <c r="B29" s="12" t="s">
        <v>38</v>
      </c>
      <c r="C29" s="18">
        <f t="shared" si="5"/>
        <v>621.67675021607602</v>
      </c>
      <c r="D29" s="18">
        <f t="shared" si="5"/>
        <v>828.90233362143476</v>
      </c>
      <c r="E29" s="18">
        <f t="shared" si="5"/>
        <v>953.23768366464992</v>
      </c>
      <c r="F29" s="18">
        <f t="shared" si="5"/>
        <v>953.23768366464992</v>
      </c>
      <c r="G29" s="18">
        <f t="shared" si="5"/>
        <v>870.34745030250645</v>
      </c>
      <c r="H29" s="18">
        <f t="shared" si="5"/>
        <v>911.79256698357824</v>
      </c>
      <c r="I29" s="18">
        <f t="shared" si="5"/>
        <v>953.23768366464992</v>
      </c>
      <c r="J29" s="18">
        <f t="shared" si="5"/>
        <v>994.68280034572172</v>
      </c>
      <c r="K29" s="18">
        <f t="shared" si="5"/>
        <v>953.23768366464992</v>
      </c>
      <c r="L29" s="18">
        <f t="shared" si="5"/>
        <v>953.23768366464992</v>
      </c>
      <c r="M29" s="18">
        <f t="shared" si="5"/>
        <v>953.23768366464992</v>
      </c>
      <c r="N29" s="18">
        <f t="shared" si="5"/>
        <v>953.23768366464992</v>
      </c>
      <c r="O29" s="21">
        <f t="shared" si="4"/>
        <v>10900.065687121867</v>
      </c>
    </row>
    <row r="30" spans="1:15" outlineLevel="1" x14ac:dyDescent="0.25">
      <c r="A30" s="13">
        <v>7.5790221014940115E-3</v>
      </c>
      <c r="B30" s="15" t="s">
        <v>30</v>
      </c>
      <c r="C30" s="18">
        <f t="shared" si="5"/>
        <v>2062.7066551426101</v>
      </c>
      <c r="D30" s="18">
        <f t="shared" si="5"/>
        <v>2750.2755401901468</v>
      </c>
      <c r="E30" s="18">
        <f t="shared" si="5"/>
        <v>3162.8168712186689</v>
      </c>
      <c r="F30" s="18">
        <f t="shared" si="5"/>
        <v>3162.8168712186689</v>
      </c>
      <c r="G30" s="18">
        <f t="shared" si="5"/>
        <v>2887.7893171996543</v>
      </c>
      <c r="H30" s="18">
        <f t="shared" si="5"/>
        <v>3025.3030942091614</v>
      </c>
      <c r="I30" s="18">
        <f t="shared" si="5"/>
        <v>3162.8168712186689</v>
      </c>
      <c r="J30" s="18">
        <f t="shared" si="5"/>
        <v>3300.3306482281764</v>
      </c>
      <c r="K30" s="18">
        <f t="shared" si="5"/>
        <v>3162.8168712186689</v>
      </c>
      <c r="L30" s="18">
        <f t="shared" si="5"/>
        <v>3162.8168712186689</v>
      </c>
      <c r="M30" s="18">
        <f t="shared" si="5"/>
        <v>3162.8168712186689</v>
      </c>
      <c r="N30" s="18">
        <f t="shared" si="5"/>
        <v>3162.8168712186689</v>
      </c>
      <c r="O30" s="21">
        <f t="shared" si="4"/>
        <v>36166.123353500428</v>
      </c>
    </row>
    <row r="31" spans="1:15" outlineLevel="1" x14ac:dyDescent="0.25">
      <c r="A31" s="13">
        <v>2.9985183355969872E-3</v>
      </c>
      <c r="B31" s="12" t="s">
        <v>31</v>
      </c>
      <c r="C31" s="18">
        <f t="shared" si="5"/>
        <v>816.07675021607599</v>
      </c>
      <c r="D31" s="18">
        <f t="shared" si="5"/>
        <v>1088.1023336214348</v>
      </c>
      <c r="E31" s="18">
        <f t="shared" si="5"/>
        <v>1251.3176836646498</v>
      </c>
      <c r="F31" s="18">
        <f t="shared" si="5"/>
        <v>1251.3176836646498</v>
      </c>
      <c r="G31" s="18">
        <f t="shared" si="5"/>
        <v>1142.5074503025064</v>
      </c>
      <c r="H31" s="18">
        <f t="shared" si="5"/>
        <v>1196.9125669835782</v>
      </c>
      <c r="I31" s="18">
        <f t="shared" si="5"/>
        <v>1251.3176836646498</v>
      </c>
      <c r="J31" s="18">
        <f t="shared" si="5"/>
        <v>1305.7228003457217</v>
      </c>
      <c r="K31" s="18">
        <f t="shared" si="5"/>
        <v>1251.3176836646498</v>
      </c>
      <c r="L31" s="18">
        <f t="shared" si="5"/>
        <v>1251.3176836646498</v>
      </c>
      <c r="M31" s="18">
        <f t="shared" si="5"/>
        <v>1251.3176836646498</v>
      </c>
      <c r="N31" s="18">
        <f t="shared" si="5"/>
        <v>1251.3176836646498</v>
      </c>
      <c r="O31" s="21">
        <f t="shared" si="4"/>
        <v>14308.545687121863</v>
      </c>
    </row>
    <row r="32" spans="1:15" outlineLevel="1" x14ac:dyDescent="0.25">
      <c r="A32" s="13">
        <v>1.1714409186319299E-2</v>
      </c>
      <c r="B32" s="12" t="s">
        <v>32</v>
      </c>
      <c r="C32" s="18">
        <f t="shared" si="5"/>
        <v>3188.1936041486601</v>
      </c>
      <c r="D32" s="18">
        <f t="shared" si="5"/>
        <v>4250.9248055315475</v>
      </c>
      <c r="E32" s="18">
        <f t="shared" si="5"/>
        <v>4888.5635263612794</v>
      </c>
      <c r="F32" s="18">
        <f t="shared" si="5"/>
        <v>4888.5635263612794</v>
      </c>
      <c r="G32" s="18">
        <f t="shared" si="5"/>
        <v>4463.4710458081245</v>
      </c>
      <c r="H32" s="18">
        <f t="shared" si="5"/>
        <v>4676.0172860847015</v>
      </c>
      <c r="I32" s="18">
        <f t="shared" si="5"/>
        <v>4888.5635263612794</v>
      </c>
      <c r="J32" s="18">
        <f t="shared" si="5"/>
        <v>5101.1097666378564</v>
      </c>
      <c r="K32" s="18">
        <f t="shared" si="5"/>
        <v>4888.5635263612794</v>
      </c>
      <c r="L32" s="18">
        <f t="shared" si="5"/>
        <v>4888.5635263612794</v>
      </c>
      <c r="M32" s="18">
        <f t="shared" si="5"/>
        <v>4888.5635263612794</v>
      </c>
      <c r="N32" s="18">
        <f t="shared" si="5"/>
        <v>4888.5635263612794</v>
      </c>
      <c r="O32" s="21">
        <f t="shared" si="4"/>
        <v>55899.661192739841</v>
      </c>
    </row>
    <row r="33" spans="1:15" outlineLevel="1" x14ac:dyDescent="0.25">
      <c r="A33" s="13">
        <v>2.16076058772688E-3</v>
      </c>
      <c r="B33" s="12" t="s">
        <v>33</v>
      </c>
      <c r="C33" s="18">
        <f t="shared" si="5"/>
        <v>588.07260155574772</v>
      </c>
      <c r="D33" s="18">
        <f t="shared" si="5"/>
        <v>784.09680207433018</v>
      </c>
      <c r="E33" s="18">
        <f t="shared" si="5"/>
        <v>901.71132238547978</v>
      </c>
      <c r="F33" s="18">
        <f t="shared" si="5"/>
        <v>901.71132238547978</v>
      </c>
      <c r="G33" s="18">
        <f t="shared" si="5"/>
        <v>823.30164217804679</v>
      </c>
      <c r="H33" s="18">
        <f t="shared" si="5"/>
        <v>862.50648228176328</v>
      </c>
      <c r="I33" s="18">
        <f t="shared" si="5"/>
        <v>901.71132238547978</v>
      </c>
      <c r="J33" s="18">
        <f t="shared" si="5"/>
        <v>940.91616248919627</v>
      </c>
      <c r="K33" s="18">
        <f t="shared" si="5"/>
        <v>901.71132238547978</v>
      </c>
      <c r="L33" s="18">
        <f t="shared" si="5"/>
        <v>901.71132238547978</v>
      </c>
      <c r="M33" s="18">
        <f t="shared" si="5"/>
        <v>901.71132238547978</v>
      </c>
      <c r="N33" s="18">
        <f t="shared" si="5"/>
        <v>901.71132238547978</v>
      </c>
      <c r="O33" s="21">
        <f t="shared" si="4"/>
        <v>10310.872947277441</v>
      </c>
    </row>
    <row r="34" spans="1:15" outlineLevel="1" x14ac:dyDescent="0.25">
      <c r="A34" s="13">
        <v>3.6861340906284699E-2</v>
      </c>
      <c r="B34" s="12" t="s">
        <v>36</v>
      </c>
      <c r="C34" s="18">
        <f t="shared" si="5"/>
        <v>10032.182541054444</v>
      </c>
      <c r="D34" s="18">
        <f t="shared" si="5"/>
        <v>13376.243388072591</v>
      </c>
      <c r="E34" s="18">
        <f t="shared" si="5"/>
        <v>15382.67989628348</v>
      </c>
      <c r="F34" s="18">
        <f t="shared" si="5"/>
        <v>15382.67989628348</v>
      </c>
      <c r="G34" s="18">
        <f t="shared" si="5"/>
        <v>14045.055557476222</v>
      </c>
      <c r="H34" s="18">
        <f t="shared" si="5"/>
        <v>14713.867726879851</v>
      </c>
      <c r="I34" s="18">
        <f t="shared" si="5"/>
        <v>15382.67989628348</v>
      </c>
      <c r="J34" s="18">
        <f t="shared" si="5"/>
        <v>16051.492065687111</v>
      </c>
      <c r="K34" s="18">
        <f t="shared" si="5"/>
        <v>15382.67989628348</v>
      </c>
      <c r="L34" s="18">
        <f t="shared" si="5"/>
        <v>15382.67989628348</v>
      </c>
      <c r="M34" s="18">
        <f t="shared" si="5"/>
        <v>15382.67989628348</v>
      </c>
      <c r="N34" s="18">
        <f t="shared" si="5"/>
        <v>15382.67989628348</v>
      </c>
      <c r="O34" s="21">
        <f t="shared" si="4"/>
        <v>175897.6005531546</v>
      </c>
    </row>
    <row r="35" spans="1:15" x14ac:dyDescent="0.25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x14ac:dyDescent="0.25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x14ac:dyDescent="0.25">
      <c r="B37" s="11" t="s">
        <v>34</v>
      </c>
      <c r="C37" s="19">
        <f>C19-C21</f>
        <v>-665391.50907519436</v>
      </c>
      <c r="D37" s="19">
        <f>D19-D21</f>
        <v>188477.98789974075</v>
      </c>
      <c r="E37" s="19">
        <f>E19-E21</f>
        <v>235799.68608470183</v>
      </c>
      <c r="F37" s="19">
        <f>F19-F21</f>
        <v>235799.68608470183</v>
      </c>
      <c r="G37" s="19">
        <f>G19-G21</f>
        <v>204251.88729472781</v>
      </c>
      <c r="H37" s="19">
        <f>H19-H21</f>
        <v>220025.78668971476</v>
      </c>
      <c r="I37" s="19">
        <f>I19-I21</f>
        <v>235799.68608470183</v>
      </c>
      <c r="J37" s="19">
        <f>J19-J21</f>
        <v>251573.58547968886</v>
      </c>
      <c r="K37" s="19">
        <f>K19-K21</f>
        <v>235799.68608470183</v>
      </c>
      <c r="L37" s="19">
        <f>L19-L21</f>
        <v>235799.68608470183</v>
      </c>
      <c r="M37" s="19">
        <f>M19-M21</f>
        <v>235799.68608470183</v>
      </c>
      <c r="N37" s="19">
        <f>N19-N21</f>
        <v>235799.68608470183</v>
      </c>
      <c r="O37" s="20">
        <f>O19-O21</f>
        <v>1849535.5408815905</v>
      </c>
    </row>
    <row r="38" spans="1:15" x14ac:dyDescent="0.25">
      <c r="B38" s="11" t="s">
        <v>35</v>
      </c>
      <c r="C38" s="19">
        <f>C37</f>
        <v>-665391.50907519436</v>
      </c>
      <c r="D38" s="19">
        <f>C38+D37</f>
        <v>-476913.52117545361</v>
      </c>
      <c r="E38" s="19">
        <f t="shared" ref="E38:O38" si="6">D38+E37</f>
        <v>-241113.83509075179</v>
      </c>
      <c r="F38" s="19">
        <f t="shared" si="6"/>
        <v>-5314.1490060499636</v>
      </c>
      <c r="G38" s="19">
        <f t="shared" si="6"/>
        <v>198937.73828867785</v>
      </c>
      <c r="H38" s="19">
        <f t="shared" si="6"/>
        <v>418963.52497839264</v>
      </c>
      <c r="I38" s="19">
        <f t="shared" si="6"/>
        <v>654763.21106309444</v>
      </c>
      <c r="J38" s="19">
        <f t="shared" si="6"/>
        <v>906336.79654278327</v>
      </c>
      <c r="K38" s="19">
        <f t="shared" si="6"/>
        <v>1142136.4826274852</v>
      </c>
      <c r="L38" s="19">
        <f t="shared" si="6"/>
        <v>1377936.1687121871</v>
      </c>
      <c r="M38" s="19">
        <f t="shared" si="6"/>
        <v>1613735.854796889</v>
      </c>
      <c r="N38" s="19">
        <f>M38+N37</f>
        <v>1849535.5408815909</v>
      </c>
      <c r="O38" s="20">
        <f t="shared" si="6"/>
        <v>3699071.0817631814</v>
      </c>
    </row>
  </sheetData>
  <conditionalFormatting sqref="C38:O38">
    <cfRule type="cellIs" dxfId="0" priority="2" operator="lessThan">
      <formula>0</formula>
    </cfRule>
  </conditionalFormatting>
  <conditionalFormatting sqref="O22:O3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{B8FCB6F8-88E6-486F-A320-3C938010C3C6}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FCB6F8-88E6-486F-A320-3C938010C3C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O22:O34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модель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2014-11-13T15:20:30Z</dcterms:created>
  <dcterms:modified xsi:type="dcterms:W3CDTF">2015-01-27T08:57:30Z</dcterms:modified>
</cp:coreProperties>
</file>