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490" windowHeight="7635"/>
  </bookViews>
  <sheets>
    <sheet name="1" sheetId="1" r:id="rId1"/>
    <sheet name="сезон" sheetId="2" state="hidden" r:id="rId2"/>
  </sheets>
  <calcPr calcId="145621" concurrentCalc="0"/>
</workbook>
</file>

<file path=xl/calcChain.xml><?xml version="1.0" encoding="utf-8"?>
<calcChain xmlns="http://schemas.openxmlformats.org/spreadsheetml/2006/main">
  <c r="D10" i="1" l="1"/>
  <c r="E10" i="1"/>
  <c r="F10" i="1"/>
  <c r="G10" i="1"/>
  <c r="H22" i="1"/>
  <c r="H10" i="1"/>
  <c r="I10" i="1"/>
  <c r="J10" i="1"/>
  <c r="K10" i="1"/>
  <c r="L10" i="1"/>
  <c r="M10" i="1"/>
  <c r="N22" i="1"/>
  <c r="N10" i="1"/>
  <c r="O10" i="1"/>
  <c r="P10" i="1"/>
  <c r="Q10" i="1"/>
  <c r="R10" i="1"/>
  <c r="S10" i="1"/>
  <c r="T22" i="1"/>
  <c r="T10" i="1"/>
  <c r="U10" i="1"/>
  <c r="V10" i="1"/>
  <c r="W10" i="1"/>
  <c r="X10" i="1"/>
  <c r="Y10" i="1"/>
  <c r="Z10" i="1"/>
  <c r="C10" i="1"/>
  <c r="W22" i="1"/>
  <c r="Q22" i="1"/>
  <c r="K22" i="1"/>
  <c r="E22" i="1"/>
  <c r="G21" i="1"/>
  <c r="K21" i="1"/>
  <c r="O21" i="1"/>
  <c r="S21" i="1"/>
  <c r="W21" i="1"/>
  <c r="C21" i="1"/>
  <c r="B21" i="1"/>
  <c r="D21" i="1"/>
  <c r="Z22" i="1"/>
  <c r="Y21" i="1"/>
  <c r="U21" i="1"/>
  <c r="Q21" i="1"/>
  <c r="M21" i="1"/>
  <c r="I21" i="1"/>
  <c r="E21" i="1"/>
  <c r="Z21" i="1"/>
  <c r="X21" i="1"/>
  <c r="V21" i="1"/>
  <c r="T21" i="1"/>
  <c r="R21" i="1"/>
  <c r="P21" i="1"/>
  <c r="N21" i="1"/>
  <c r="L21" i="1"/>
  <c r="J21" i="1"/>
  <c r="H21" i="1"/>
  <c r="F21" i="1"/>
  <c r="B2" i="1"/>
  <c r="B14" i="1"/>
  <c r="Z14" i="1"/>
  <c r="Z13" i="1"/>
  <c r="Y14" i="1"/>
  <c r="Y13" i="1"/>
  <c r="X14" i="1"/>
  <c r="X13" i="1"/>
  <c r="W14" i="1"/>
  <c r="W13" i="1"/>
  <c r="V14" i="1"/>
  <c r="V13" i="1"/>
  <c r="U14" i="1"/>
  <c r="U13" i="1"/>
  <c r="T14" i="1"/>
  <c r="T13" i="1"/>
  <c r="S14" i="1"/>
  <c r="S13" i="1"/>
  <c r="R14" i="1"/>
  <c r="R13" i="1"/>
  <c r="Q14" i="1"/>
  <c r="Q13" i="1"/>
  <c r="P14" i="1"/>
  <c r="P13" i="1"/>
  <c r="O14" i="1"/>
  <c r="O13" i="1"/>
  <c r="N14" i="1"/>
  <c r="N13" i="1"/>
  <c r="M14" i="1"/>
  <c r="M13" i="1"/>
  <c r="L14" i="1"/>
  <c r="L13" i="1"/>
  <c r="K14" i="1"/>
  <c r="K13" i="1"/>
  <c r="J14" i="1"/>
  <c r="J13" i="1"/>
  <c r="I14" i="1"/>
  <c r="I13" i="1"/>
  <c r="H14" i="1"/>
  <c r="H13" i="1"/>
  <c r="G14" i="1"/>
  <c r="G13" i="1"/>
  <c r="F14" i="1"/>
  <c r="F13" i="1"/>
  <c r="E14" i="1"/>
  <c r="E13" i="1"/>
  <c r="D14" i="1"/>
  <c r="D13" i="1"/>
  <c r="C14" i="1"/>
  <c r="C13" i="1"/>
  <c r="B8" i="2"/>
  <c r="D9" i="2"/>
  <c r="N21" i="2"/>
  <c r="M21" i="2"/>
  <c r="L21" i="2"/>
  <c r="K21" i="2"/>
  <c r="J21" i="2"/>
  <c r="I21" i="2"/>
  <c r="H21" i="2"/>
  <c r="G21" i="2"/>
  <c r="F21" i="2"/>
  <c r="E21" i="2"/>
  <c r="D21" i="2"/>
  <c r="C21" i="2"/>
  <c r="N18" i="2"/>
  <c r="M18" i="2"/>
  <c r="L18" i="2"/>
  <c r="K18" i="2"/>
  <c r="J18" i="2"/>
  <c r="I18" i="2"/>
  <c r="H18" i="2"/>
  <c r="G18" i="2"/>
  <c r="F18" i="2"/>
  <c r="E18" i="2"/>
  <c r="D18" i="2"/>
  <c r="C18" i="2"/>
  <c r="N15" i="2"/>
  <c r="N14" i="2"/>
  <c r="M15" i="2"/>
  <c r="L15" i="2"/>
  <c r="K15" i="2"/>
  <c r="J15" i="2"/>
  <c r="I15" i="2"/>
  <c r="H15" i="2"/>
  <c r="G15" i="2"/>
  <c r="F15" i="2"/>
  <c r="E15" i="2"/>
  <c r="D15" i="2"/>
  <c r="C15" i="2"/>
  <c r="B5" i="2"/>
  <c r="B28" i="2"/>
  <c r="B4" i="2"/>
  <c r="B2" i="2"/>
  <c r="C9" i="2"/>
  <c r="C23" i="2"/>
  <c r="N9" i="2"/>
  <c r="N11" i="2"/>
  <c r="N10" i="2"/>
  <c r="L9" i="2"/>
  <c r="L16" i="2"/>
  <c r="L14" i="2"/>
  <c r="J9" i="2"/>
  <c r="J16" i="2"/>
  <c r="J14" i="2"/>
  <c r="H9" i="2"/>
  <c r="H11" i="2"/>
  <c r="H10" i="2"/>
  <c r="F9" i="2"/>
  <c r="F16" i="2"/>
  <c r="F14" i="2"/>
  <c r="C16" i="2"/>
  <c r="C14" i="2"/>
  <c r="N16" i="2"/>
  <c r="F22" i="2"/>
  <c r="F20" i="2"/>
  <c r="H22" i="2"/>
  <c r="J22" i="2"/>
  <c r="J20" i="2"/>
  <c r="L11" i="2"/>
  <c r="L10" i="2"/>
  <c r="H16" i="2"/>
  <c r="H14" i="2"/>
  <c r="D11" i="2"/>
  <c r="D10" i="2"/>
  <c r="D16" i="2"/>
  <c r="D14" i="2"/>
  <c r="D22" i="2"/>
  <c r="D20" i="2"/>
  <c r="C28" i="2"/>
  <c r="L28" i="2"/>
  <c r="M28" i="2"/>
  <c r="C11" i="2"/>
  <c r="C10" i="2"/>
  <c r="N22" i="2"/>
  <c r="L22" i="2"/>
  <c r="J11" i="2"/>
  <c r="J10" i="2"/>
  <c r="F11" i="2"/>
  <c r="F10" i="2"/>
  <c r="E9" i="2"/>
  <c r="E11" i="2"/>
  <c r="E10" i="2"/>
  <c r="G9" i="2"/>
  <c r="I9" i="2"/>
  <c r="I27" i="2"/>
  <c r="K9" i="2"/>
  <c r="K22" i="2"/>
  <c r="M9" i="2"/>
  <c r="C22" i="2"/>
  <c r="C20" i="2"/>
  <c r="C25" i="2"/>
  <c r="D25" i="2"/>
  <c r="C27" i="2"/>
  <c r="C29" i="2"/>
  <c r="K27" i="2"/>
  <c r="H20" i="2"/>
  <c r="E28" i="2"/>
  <c r="I22" i="2"/>
  <c r="H27" i="2"/>
  <c r="N28" i="2"/>
  <c r="D28" i="2"/>
  <c r="L20" i="2"/>
  <c r="K16" i="2"/>
  <c r="K14" i="2"/>
  <c r="K20" i="2"/>
  <c r="I16" i="2"/>
  <c r="I14" i="2"/>
  <c r="I20" i="2"/>
  <c r="F27" i="2"/>
  <c r="J27" i="2"/>
  <c r="L27" i="2"/>
  <c r="F28" i="2"/>
  <c r="K11" i="2"/>
  <c r="K10" i="2"/>
  <c r="G22" i="2"/>
  <c r="H28" i="2"/>
  <c r="N29" i="2"/>
  <c r="M16" i="2"/>
  <c r="M14" i="2"/>
  <c r="M22" i="2"/>
  <c r="N27" i="2"/>
  <c r="N20" i="2"/>
  <c r="D27" i="2"/>
  <c r="E22" i="2"/>
  <c r="I11" i="2"/>
  <c r="I10" i="2"/>
  <c r="E16" i="2"/>
  <c r="E14" i="2"/>
  <c r="D29" i="2"/>
  <c r="M11" i="2"/>
  <c r="M10" i="2"/>
  <c r="G11" i="2"/>
  <c r="G10" i="2"/>
  <c r="G16" i="2"/>
  <c r="G14" i="2"/>
  <c r="G20" i="2"/>
  <c r="E27" i="2"/>
  <c r="E29" i="2"/>
  <c r="G27" i="2"/>
  <c r="F29" i="2"/>
  <c r="G28" i="2"/>
  <c r="I28" i="2"/>
  <c r="H29" i="2"/>
  <c r="E20" i="2"/>
  <c r="E25" i="2"/>
  <c r="F25" i="2"/>
  <c r="G25" i="2"/>
  <c r="H25" i="2"/>
  <c r="I25" i="2"/>
  <c r="J25" i="2"/>
  <c r="K25" i="2"/>
  <c r="L25" i="2"/>
  <c r="M20" i="2"/>
  <c r="M27" i="2"/>
  <c r="M29" i="2"/>
  <c r="G29" i="2"/>
  <c r="I29" i="2"/>
  <c r="J28" i="2"/>
  <c r="D23" i="1"/>
  <c r="E23" i="1"/>
  <c r="M25" i="2"/>
  <c r="N25" i="2"/>
  <c r="J29" i="2"/>
  <c r="K28" i="2"/>
  <c r="F23" i="1"/>
  <c r="K29" i="2"/>
  <c r="L29" i="2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C23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</calcChain>
</file>

<file path=xl/comments1.xml><?xml version="1.0" encoding="utf-8"?>
<comments xmlns="http://schemas.openxmlformats.org/spreadsheetml/2006/main">
  <authors>
    <author>Евгения А. Губарькова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из расчета 30 фото в день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Евгения А. Губарькова:</t>
        </r>
        <r>
          <rPr>
            <sz val="9"/>
            <color indexed="81"/>
            <rFont val="Tahoma"/>
            <family val="2"/>
            <charset val="204"/>
          </rPr>
          <t xml:space="preserve">
30 фото в день*сред цена за одно фото*29,4 среднее кол-во дней в месяце</t>
        </r>
      </text>
    </comment>
  </commentList>
</comments>
</file>

<file path=xl/sharedStrings.xml><?xml version="1.0" encoding="utf-8"?>
<sst xmlns="http://schemas.openxmlformats.org/spreadsheetml/2006/main" count="97" uniqueCount="79">
  <si>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</si>
  <si>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</si>
  <si>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</si>
  <si>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</si>
  <si>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</si>
  <si>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</si>
  <si>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</si>
  <si>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 xml:space="preserve"> - </t>
  </si>
  <si>
    <t>0 месяц</t>
  </si>
  <si>
    <t>8 месяц</t>
  </si>
  <si>
    <t>9 месяц</t>
  </si>
  <si>
    <t>10 месяц</t>
  </si>
  <si>
    <t>11 месяц</t>
  </si>
  <si>
    <t>12 месяц</t>
  </si>
  <si>
    <t>Единовременные инвестиции (руб.):</t>
  </si>
  <si>
    <t xml:space="preserve">Кассовый аппарат </t>
  </si>
  <si>
    <t>Площадь, кв.м</t>
  </si>
  <si>
    <t>Торговое оборудование и выставоч.аксессуары</t>
  </si>
  <si>
    <t>Проходимость торг.точки, чел./мес.</t>
  </si>
  <si>
    <t>Кол-во покупателей, чел./мес.</t>
  </si>
  <si>
    <t>Выручка, руб./мес.</t>
  </si>
  <si>
    <t>Средний чек, руб.</t>
  </si>
  <si>
    <t>Затраты, руб./мес.</t>
  </si>
  <si>
    <t>Расходы на рекламу</t>
  </si>
  <si>
    <t>Стоимость аренды, руб.</t>
  </si>
  <si>
    <t>Рекламное продвижение</t>
  </si>
  <si>
    <t>Розничная наценка</t>
  </si>
  <si>
    <t>Маржинальный доход, руб./мес.</t>
  </si>
  <si>
    <t>Фонд з/пл, 2 продавца с налог.отчислениями</t>
  </si>
  <si>
    <t xml:space="preserve">Вмененный налог </t>
  </si>
  <si>
    <t>Окупаемость</t>
  </si>
  <si>
    <t>Прибыль нарастающим итогом, руб.</t>
  </si>
  <si>
    <t>Первонач. закупка бижутерии (в опт. ценах)*</t>
  </si>
  <si>
    <t>Прибыль, руб./мес.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</si>
  <si>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</si>
  <si>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</si>
  <si>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</si>
  <si>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</si>
  <si>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</si>
  <si>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</si>
  <si>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</si>
  <si>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</si>
  <si>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</si>
  <si>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</si>
  <si>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</si>
  <si>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</si>
  <si>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Товарный запас на конец месяца, руб. </t>
  </si>
  <si>
    <t>Продажа товара в опт.ценах, руб.</t>
  </si>
  <si>
    <t>Закупка товара</t>
  </si>
  <si>
    <t>Сезонный коэффициент</t>
  </si>
  <si>
    <t>Данные вносить только в зеленые поля</t>
  </si>
  <si>
    <t>13 месяц</t>
  </si>
  <si>
    <t>14 месяц</t>
  </si>
  <si>
    <t>15 месяц</t>
  </si>
  <si>
    <t>16 месяц</t>
  </si>
  <si>
    <t>17 месяц</t>
  </si>
  <si>
    <t>18 месяц</t>
  </si>
  <si>
    <t>19 месяц</t>
  </si>
  <si>
    <t>20 месяц</t>
  </si>
  <si>
    <t>21 месяц</t>
  </si>
  <si>
    <t>22 месяц</t>
  </si>
  <si>
    <t>23 месяц</t>
  </si>
  <si>
    <t>24 месяц</t>
  </si>
  <si>
    <t>Аренда помещения</t>
  </si>
  <si>
    <t>Реклама на старте (контекстная реклама)</t>
  </si>
  <si>
    <t>Роялти</t>
  </si>
  <si>
    <t>Транспортировка будки</t>
  </si>
  <si>
    <t>Расходные материалы (чернила д/принтера)</t>
  </si>
  <si>
    <t>Обслуживание принтера</t>
  </si>
  <si>
    <t>Рекламное продвижение в процессе работы</t>
  </si>
  <si>
    <t>Регистрация ИП</t>
  </si>
  <si>
    <t>Паушальный взнос (с будкой)</t>
  </si>
  <si>
    <t>Инстапринтер</t>
  </si>
  <si>
    <t>Инкассация</t>
  </si>
  <si>
    <t>Доп.доход от рекламы</t>
  </si>
  <si>
    <t>Бухгалтерия (аутсерсинг)</t>
  </si>
  <si>
    <t>Фонд оплаты труда</t>
  </si>
  <si>
    <t>УСН (Доходы-Расходы)</t>
  </si>
  <si>
    <t xml:space="preserve">кол-во дней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</si>
</sst>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1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3" fontId="2" fillId="2" borderId="1" xfId="0" applyNumberFormat="1" applyFont="1" applyFill="1" applyBorder="1" applyAlignment="1">
      <alignment horizontal="center"/>
    </xf>
    <xf numFmtId="3" fontId="0" fillId="0" borderId="0" xfId="0" applyNumberFormat="1"/>
    <xf numFmtId="3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0" xfId="0" applyFont="1"/>
    <xf numFmtId="0" fontId="2" fillId="3" borderId="0" xfId="0" applyFont="1" applyFill="1" applyAlignment="1">
      <alignment wrapText="1"/>
    </xf>
    <xf numFmtId="0" fontId="2" fillId="0" borderId="1" xfId="0" applyFont="1" applyBorder="1" applyAlignment="1"/>
    <xf numFmtId="0" fontId="3" fillId="4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wrapText="1"/>
    </xf>
    <xf numFmtId="164" fontId="10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14" fillId="5" borderId="0" xfId="0" applyFont="1" applyFill="1"/>
    <xf numFmtId="164" fontId="2" fillId="6" borderId="1" xfId="0" applyNumberFormat="1" applyFont="1" applyFill="1" applyBorder="1" applyAlignment="1">
      <alignment horizontal="center"/>
    </xf>
    <xf numFmtId="0" fontId="13" fillId="7" borderId="1" xfId="0" applyFont="1" applyFill="1" applyBorder="1" applyAlignment="1">
      <alignment wrapText="1"/>
    </xf>
    <xf numFmtId="164" fontId="13" fillId="7" borderId="1" xfId="0" applyNumberFormat="1" applyFont="1" applyFill="1" applyBorder="1" applyAlignment="1">
      <alignment horizontal="center" wrapText="1"/>
    </xf>
    <xf numFmtId="164" fontId="13" fillId="7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3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9" sqref="A29"/>
    </sheetView>
  </sheetViews>
  <sheetFormatPr defaultColWidth="0" defaultRowHeight="14.25" zeroHeight="1" x14ac:dyDescent="0.2"/>
  <cols>
    <col min="1" max="1" width="49.7109375" style="5" bestFit="1" customWidth="1"/>
    <col min="2" max="2" width="14.140625" style="6" customWidth="1"/>
    <col min="3" max="3" width="15.28515625" style="7" customWidth="1"/>
    <col min="4" max="4" width="12.42578125" style="7" customWidth="1"/>
    <col min="5" max="5" width="14" style="7" customWidth="1"/>
    <col min="6" max="6" width="13.7109375" style="7" customWidth="1"/>
    <col min="7" max="7" width="12.7109375" style="7" customWidth="1"/>
    <col min="8" max="8" width="13" style="7" customWidth="1"/>
    <col min="9" max="9" width="12.5703125" style="7" customWidth="1"/>
    <col min="10" max="10" width="13.85546875" customWidth="1"/>
    <col min="11" max="11" width="13.7109375" customWidth="1"/>
    <col min="12" max="13" width="14.42578125" customWidth="1"/>
    <col min="14" max="26" width="13.7109375" customWidth="1"/>
    <col min="27" max="27" width="20.42578125" customWidth="1"/>
  </cols>
  <sheetData>
    <row r="1" spans="1:26" s="31" customFormat="1" x14ac:dyDescent="0.2">
      <c r="A1" s="32" t="s">
        <v>50</v>
      </c>
      <c r="B1" s="30" t="s">
        <v>8</v>
      </c>
      <c r="C1" s="30" t="s">
        <v>0</v>
      </c>
      <c r="D1" s="30" t="s">
        <v>1</v>
      </c>
      <c r="E1" s="30" t="s">
        <v>2</v>
      </c>
      <c r="F1" s="30" t="s">
        <v>3</v>
      </c>
      <c r="G1" s="30" t="s">
        <v>4</v>
      </c>
      <c r="H1" s="30" t="s">
        <v>5</v>
      </c>
      <c r="I1" s="30" t="s">
        <v>6</v>
      </c>
      <c r="J1" s="30" t="s">
        <v>9</v>
      </c>
      <c r="K1" s="30" t="s">
        <v>10</v>
      </c>
      <c r="L1" s="30" t="s">
        <v>11</v>
      </c>
      <c r="M1" s="30" t="s">
        <v>12</v>
      </c>
      <c r="N1" s="43" t="s">
        <v>13</v>
      </c>
      <c r="O1" s="30" t="s">
        <v>51</v>
      </c>
      <c r="P1" s="30" t="s">
        <v>52</v>
      </c>
      <c r="Q1" s="30" t="s">
        <v>53</v>
      </c>
      <c r="R1" s="30" t="s">
        <v>54</v>
      </c>
      <c r="S1" s="30" t="s">
        <v>55</v>
      </c>
      <c r="T1" s="30" t="s">
        <v>56</v>
      </c>
      <c r="U1" s="30" t="s">
        <v>57</v>
      </c>
      <c r="V1" s="30" t="s">
        <v>58</v>
      </c>
      <c r="W1" s="30" t="s">
        <v>59</v>
      </c>
      <c r="X1" s="30" t="s">
        <v>60</v>
      </c>
      <c r="Y1" s="30" t="s">
        <v>61</v>
      </c>
      <c r="Z1" s="30" t="s">
        <v>62</v>
      </c>
    </row>
    <row r="2" spans="1:26" ht="15" x14ac:dyDescent="0.25">
      <c r="A2" s="4" t="s">
        <v>14</v>
      </c>
      <c r="B2" s="42">
        <f>SUM(B3:B9)</f>
        <v>287300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x14ac:dyDescent="0.2">
      <c r="A3" s="33" t="s">
        <v>63</v>
      </c>
      <c r="B3" s="41">
        <v>20000</v>
      </c>
      <c r="C3" s="3"/>
      <c r="D3" s="3"/>
      <c r="E3" s="3"/>
      <c r="F3" s="3"/>
      <c r="G3" s="3"/>
      <c r="H3" s="3"/>
      <c r="I3" s="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1" t="s">
        <v>67</v>
      </c>
      <c r="B4" s="41">
        <v>2300</v>
      </c>
      <c r="C4" s="3"/>
      <c r="D4" s="3"/>
      <c r="E4" s="3"/>
      <c r="F4" s="3"/>
      <c r="G4" s="3"/>
      <c r="H4" s="3"/>
      <c r="I4" s="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1" t="s">
        <v>64</v>
      </c>
      <c r="B5" s="41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x14ac:dyDescent="0.2">
      <c r="A6" s="1" t="s">
        <v>71</v>
      </c>
      <c r="B6" s="41">
        <v>240000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x14ac:dyDescent="0.2">
      <c r="A7" s="1" t="s">
        <v>66</v>
      </c>
      <c r="B7" s="41">
        <v>10000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x14ac:dyDescent="0.2">
      <c r="A8" s="1" t="s">
        <v>70</v>
      </c>
      <c r="B8" s="41">
        <v>15000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x14ac:dyDescent="0.2">
      <c r="A9" s="1" t="s">
        <v>72</v>
      </c>
      <c r="B9" s="41">
        <v>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5" x14ac:dyDescent="0.25">
      <c r="A10" s="34" t="s">
        <v>20</v>
      </c>
      <c r="B10" s="37" t="s">
        <v>7</v>
      </c>
      <c r="C10" s="38">
        <f>C11*150*29.4+C12</f>
        <v>132300</v>
      </c>
      <c r="D10" s="38">
        <f t="shared" ref="D10:Z10" si="0">D11*150*29.4+D12</f>
        <v>132300</v>
      </c>
      <c r="E10" s="38">
        <f t="shared" si="0"/>
        <v>132300</v>
      </c>
      <c r="F10" s="38">
        <f t="shared" si="0"/>
        <v>132300</v>
      </c>
      <c r="G10" s="38">
        <f t="shared" si="0"/>
        <v>132300</v>
      </c>
      <c r="H10" s="38">
        <f t="shared" si="0"/>
        <v>132300</v>
      </c>
      <c r="I10" s="38">
        <f t="shared" si="0"/>
        <v>132300</v>
      </c>
      <c r="J10" s="38">
        <f t="shared" si="0"/>
        <v>132300</v>
      </c>
      <c r="K10" s="38">
        <f t="shared" si="0"/>
        <v>132300</v>
      </c>
      <c r="L10" s="38">
        <f t="shared" si="0"/>
        <v>132300</v>
      </c>
      <c r="M10" s="38">
        <f t="shared" si="0"/>
        <v>132300</v>
      </c>
      <c r="N10" s="38">
        <f t="shared" si="0"/>
        <v>132300</v>
      </c>
      <c r="O10" s="38">
        <f t="shared" si="0"/>
        <v>132300</v>
      </c>
      <c r="P10" s="38">
        <f t="shared" si="0"/>
        <v>132300</v>
      </c>
      <c r="Q10" s="38">
        <f t="shared" si="0"/>
        <v>132300</v>
      </c>
      <c r="R10" s="38">
        <f t="shared" si="0"/>
        <v>132300</v>
      </c>
      <c r="S10" s="38">
        <f t="shared" si="0"/>
        <v>132300</v>
      </c>
      <c r="T10" s="38">
        <f t="shared" si="0"/>
        <v>132300</v>
      </c>
      <c r="U10" s="38">
        <f t="shared" si="0"/>
        <v>132300</v>
      </c>
      <c r="V10" s="38">
        <f t="shared" si="0"/>
        <v>132300</v>
      </c>
      <c r="W10" s="38">
        <f t="shared" si="0"/>
        <v>132300</v>
      </c>
      <c r="X10" s="38">
        <f t="shared" si="0"/>
        <v>132300</v>
      </c>
      <c r="Y10" s="38">
        <f t="shared" si="0"/>
        <v>132300</v>
      </c>
      <c r="Z10" s="38">
        <f t="shared" si="0"/>
        <v>132300</v>
      </c>
    </row>
    <row r="11" spans="1:26" ht="15" x14ac:dyDescent="0.25">
      <c r="A11" s="34" t="s">
        <v>78</v>
      </c>
      <c r="B11" s="37"/>
      <c r="C11" s="51">
        <v>30</v>
      </c>
      <c r="D11" s="51">
        <v>30</v>
      </c>
      <c r="E11" s="51">
        <v>30</v>
      </c>
      <c r="F11" s="51">
        <v>30</v>
      </c>
      <c r="G11" s="51">
        <v>30</v>
      </c>
      <c r="H11" s="51">
        <v>30</v>
      </c>
      <c r="I11" s="51">
        <v>30</v>
      </c>
      <c r="J11" s="51">
        <v>30</v>
      </c>
      <c r="K11" s="51">
        <v>30</v>
      </c>
      <c r="L11" s="51">
        <v>30</v>
      </c>
      <c r="M11" s="51">
        <v>30</v>
      </c>
      <c r="N11" s="51">
        <v>30</v>
      </c>
      <c r="O11" s="51">
        <v>30</v>
      </c>
      <c r="P11" s="51">
        <v>30</v>
      </c>
      <c r="Q11" s="51">
        <v>30</v>
      </c>
      <c r="R11" s="51">
        <v>30</v>
      </c>
      <c r="S11" s="51">
        <v>30</v>
      </c>
      <c r="T11" s="51">
        <v>30</v>
      </c>
      <c r="U11" s="51">
        <v>30</v>
      </c>
      <c r="V11" s="51">
        <v>30</v>
      </c>
      <c r="W11" s="51">
        <v>30</v>
      </c>
      <c r="X11" s="51">
        <v>30</v>
      </c>
      <c r="Y11" s="51">
        <v>30</v>
      </c>
      <c r="Z11" s="51">
        <v>30</v>
      </c>
    </row>
    <row r="12" spans="1:26" ht="15" x14ac:dyDescent="0.25">
      <c r="A12" s="34" t="s">
        <v>74</v>
      </c>
      <c r="B12" s="37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15" x14ac:dyDescent="0.25">
      <c r="A13" s="34" t="s">
        <v>22</v>
      </c>
      <c r="B13" s="37"/>
      <c r="C13" s="39">
        <f>SUM(C14:C21)</f>
        <v>43800</v>
      </c>
      <c r="D13" s="39">
        <f t="shared" ref="D13:Z13" si="1">SUM(D14:D21)</f>
        <v>43800</v>
      </c>
      <c r="E13" s="39">
        <f t="shared" si="1"/>
        <v>43800</v>
      </c>
      <c r="F13" s="39">
        <f t="shared" si="1"/>
        <v>43800</v>
      </c>
      <c r="G13" s="39">
        <f t="shared" si="1"/>
        <v>43800</v>
      </c>
      <c r="H13" s="39">
        <f t="shared" si="1"/>
        <v>43800</v>
      </c>
      <c r="I13" s="39">
        <f t="shared" si="1"/>
        <v>43800</v>
      </c>
      <c r="J13" s="39">
        <f t="shared" si="1"/>
        <v>43800</v>
      </c>
      <c r="K13" s="39">
        <f t="shared" si="1"/>
        <v>43800</v>
      </c>
      <c r="L13" s="39">
        <f t="shared" si="1"/>
        <v>43800</v>
      </c>
      <c r="M13" s="39">
        <f t="shared" si="1"/>
        <v>43800</v>
      </c>
      <c r="N13" s="39">
        <f t="shared" si="1"/>
        <v>43800</v>
      </c>
      <c r="O13" s="39">
        <f t="shared" si="1"/>
        <v>43800</v>
      </c>
      <c r="P13" s="39">
        <f t="shared" si="1"/>
        <v>43800</v>
      </c>
      <c r="Q13" s="39">
        <f t="shared" si="1"/>
        <v>43800</v>
      </c>
      <c r="R13" s="39">
        <f t="shared" si="1"/>
        <v>43800</v>
      </c>
      <c r="S13" s="39">
        <f t="shared" si="1"/>
        <v>43800</v>
      </c>
      <c r="T13" s="39">
        <f t="shared" si="1"/>
        <v>43800</v>
      </c>
      <c r="U13" s="39">
        <f t="shared" si="1"/>
        <v>43800</v>
      </c>
      <c r="V13" s="39">
        <f t="shared" si="1"/>
        <v>43800</v>
      </c>
      <c r="W13" s="39">
        <f t="shared" si="1"/>
        <v>43800</v>
      </c>
      <c r="X13" s="39">
        <f t="shared" si="1"/>
        <v>43800</v>
      </c>
      <c r="Y13" s="39">
        <f t="shared" si="1"/>
        <v>43800</v>
      </c>
      <c r="Z13" s="39">
        <f t="shared" si="1"/>
        <v>43800</v>
      </c>
    </row>
    <row r="14" spans="1:26" x14ac:dyDescent="0.2">
      <c r="A14" s="1" t="s">
        <v>24</v>
      </c>
      <c r="B14" s="41">
        <f>B3</f>
        <v>20000</v>
      </c>
      <c r="C14" s="35">
        <f>B3</f>
        <v>20000</v>
      </c>
      <c r="D14" s="35">
        <f>B3</f>
        <v>20000</v>
      </c>
      <c r="E14" s="35">
        <f>B3</f>
        <v>20000</v>
      </c>
      <c r="F14" s="35">
        <f>B3</f>
        <v>20000</v>
      </c>
      <c r="G14" s="35">
        <f>B3</f>
        <v>20000</v>
      </c>
      <c r="H14" s="35">
        <f>B3</f>
        <v>20000</v>
      </c>
      <c r="I14" s="35">
        <f>B3</f>
        <v>20000</v>
      </c>
      <c r="J14" s="35">
        <f>B3</f>
        <v>20000</v>
      </c>
      <c r="K14" s="35">
        <f>B3</f>
        <v>20000</v>
      </c>
      <c r="L14" s="35">
        <f>B3</f>
        <v>20000</v>
      </c>
      <c r="M14" s="35">
        <f>B3</f>
        <v>20000</v>
      </c>
      <c r="N14" s="44">
        <f>B3</f>
        <v>20000</v>
      </c>
      <c r="O14" s="35">
        <f>B3</f>
        <v>20000</v>
      </c>
      <c r="P14" s="35">
        <f>B3</f>
        <v>20000</v>
      </c>
      <c r="Q14" s="35">
        <f>B3</f>
        <v>20000</v>
      </c>
      <c r="R14" s="35">
        <f>B3</f>
        <v>20000</v>
      </c>
      <c r="S14" s="35">
        <f>B3</f>
        <v>20000</v>
      </c>
      <c r="T14" s="35">
        <f>B3</f>
        <v>20000</v>
      </c>
      <c r="U14" s="35">
        <f>B3</f>
        <v>20000</v>
      </c>
      <c r="V14" s="35">
        <f>B3</f>
        <v>20000</v>
      </c>
      <c r="W14" s="35">
        <f>B3</f>
        <v>20000</v>
      </c>
      <c r="X14" s="35">
        <f>B3</f>
        <v>20000</v>
      </c>
      <c r="Y14" s="35">
        <f>B3</f>
        <v>20000</v>
      </c>
      <c r="Z14" s="35">
        <f>B3</f>
        <v>20000</v>
      </c>
    </row>
    <row r="15" spans="1:26" x14ac:dyDescent="0.2">
      <c r="A15" s="1" t="s">
        <v>67</v>
      </c>
      <c r="B15" s="40"/>
      <c r="C15" s="40">
        <v>2300</v>
      </c>
      <c r="D15" s="40">
        <v>2300</v>
      </c>
      <c r="E15" s="40">
        <v>2300</v>
      </c>
      <c r="F15" s="40">
        <v>2300</v>
      </c>
      <c r="G15" s="40">
        <v>2300</v>
      </c>
      <c r="H15" s="40">
        <v>2300</v>
      </c>
      <c r="I15" s="40">
        <v>2300</v>
      </c>
      <c r="J15" s="40">
        <v>2300</v>
      </c>
      <c r="K15" s="40">
        <v>2300</v>
      </c>
      <c r="L15" s="40">
        <v>2300</v>
      </c>
      <c r="M15" s="40">
        <v>2300</v>
      </c>
      <c r="N15" s="45">
        <v>2300</v>
      </c>
      <c r="O15" s="40">
        <v>2300</v>
      </c>
      <c r="P15" s="40">
        <v>2300</v>
      </c>
      <c r="Q15" s="40">
        <v>2300</v>
      </c>
      <c r="R15" s="40">
        <v>2300</v>
      </c>
      <c r="S15" s="40">
        <v>2300</v>
      </c>
      <c r="T15" s="40">
        <v>2300</v>
      </c>
      <c r="U15" s="40">
        <v>2300</v>
      </c>
      <c r="V15" s="40">
        <v>2300</v>
      </c>
      <c r="W15" s="40">
        <v>2300</v>
      </c>
      <c r="X15" s="40">
        <v>2300</v>
      </c>
      <c r="Y15" s="40">
        <v>2300</v>
      </c>
      <c r="Z15" s="40">
        <v>2300</v>
      </c>
    </row>
    <row r="16" spans="1:26" x14ac:dyDescent="0.2">
      <c r="A16" s="1" t="s">
        <v>65</v>
      </c>
      <c r="B16" s="41"/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</row>
    <row r="17" spans="1:26" x14ac:dyDescent="0.2">
      <c r="A17" s="1" t="s">
        <v>68</v>
      </c>
      <c r="B17" s="41"/>
      <c r="C17" s="40">
        <v>500</v>
      </c>
      <c r="D17" s="40">
        <v>500</v>
      </c>
      <c r="E17" s="40">
        <v>500</v>
      </c>
      <c r="F17" s="40">
        <v>500</v>
      </c>
      <c r="G17" s="40">
        <v>500</v>
      </c>
      <c r="H17" s="40">
        <v>500</v>
      </c>
      <c r="I17" s="40">
        <v>500</v>
      </c>
      <c r="J17" s="40">
        <v>500</v>
      </c>
      <c r="K17" s="40">
        <v>500</v>
      </c>
      <c r="L17" s="40">
        <v>500</v>
      </c>
      <c r="M17" s="40">
        <v>500</v>
      </c>
      <c r="N17" s="45">
        <v>500</v>
      </c>
      <c r="O17" s="40">
        <v>500</v>
      </c>
      <c r="P17" s="40">
        <v>500</v>
      </c>
      <c r="Q17" s="40">
        <v>500</v>
      </c>
      <c r="R17" s="40">
        <v>500</v>
      </c>
      <c r="S17" s="40">
        <v>500</v>
      </c>
      <c r="T17" s="40">
        <v>500</v>
      </c>
      <c r="U17" s="40">
        <v>500</v>
      </c>
      <c r="V17" s="40">
        <v>500</v>
      </c>
      <c r="W17" s="40">
        <v>500</v>
      </c>
      <c r="X17" s="40">
        <v>500</v>
      </c>
      <c r="Y17" s="40">
        <v>500</v>
      </c>
      <c r="Z17" s="45">
        <v>500</v>
      </c>
    </row>
    <row r="18" spans="1:26" x14ac:dyDescent="0.2">
      <c r="A18" s="1" t="s">
        <v>69</v>
      </c>
      <c r="B18" s="41"/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</row>
    <row r="19" spans="1:26" x14ac:dyDescent="0.2">
      <c r="A19" s="1" t="s">
        <v>73</v>
      </c>
      <c r="B19" s="41"/>
      <c r="C19" s="40">
        <v>3000</v>
      </c>
      <c r="D19" s="40">
        <v>3000</v>
      </c>
      <c r="E19" s="40">
        <v>3000</v>
      </c>
      <c r="F19" s="40">
        <v>3000</v>
      </c>
      <c r="G19" s="40">
        <v>3000</v>
      </c>
      <c r="H19" s="40">
        <v>3000</v>
      </c>
      <c r="I19" s="40">
        <v>3000</v>
      </c>
      <c r="J19" s="40">
        <v>3000</v>
      </c>
      <c r="K19" s="40">
        <v>3000</v>
      </c>
      <c r="L19" s="40">
        <v>3000</v>
      </c>
      <c r="M19" s="40">
        <v>3000</v>
      </c>
      <c r="N19" s="40">
        <v>3000</v>
      </c>
      <c r="O19" s="40">
        <v>3000</v>
      </c>
      <c r="P19" s="40">
        <v>3000</v>
      </c>
      <c r="Q19" s="40">
        <v>3000</v>
      </c>
      <c r="R19" s="40">
        <v>3000</v>
      </c>
      <c r="S19" s="40">
        <v>3000</v>
      </c>
      <c r="T19" s="40">
        <v>3000</v>
      </c>
      <c r="U19" s="40">
        <v>3000</v>
      </c>
      <c r="V19" s="40">
        <v>3000</v>
      </c>
      <c r="W19" s="40">
        <v>3000</v>
      </c>
      <c r="X19" s="40">
        <v>3000</v>
      </c>
      <c r="Y19" s="40">
        <v>3000</v>
      </c>
      <c r="Z19" s="40">
        <v>3000</v>
      </c>
    </row>
    <row r="20" spans="1:26" x14ac:dyDescent="0.2">
      <c r="A20" s="1" t="s">
        <v>75</v>
      </c>
      <c r="B20" s="41"/>
      <c r="C20" s="40">
        <v>5000</v>
      </c>
      <c r="D20" s="40">
        <v>5000</v>
      </c>
      <c r="E20" s="40">
        <v>5000</v>
      </c>
      <c r="F20" s="40">
        <v>5000</v>
      </c>
      <c r="G20" s="40">
        <v>5000</v>
      </c>
      <c r="H20" s="40">
        <v>5000</v>
      </c>
      <c r="I20" s="40">
        <v>5000</v>
      </c>
      <c r="J20" s="40">
        <v>5000</v>
      </c>
      <c r="K20" s="40">
        <v>5000</v>
      </c>
      <c r="L20" s="40">
        <v>5000</v>
      </c>
      <c r="M20" s="40">
        <v>5000</v>
      </c>
      <c r="N20" s="40">
        <v>5000</v>
      </c>
      <c r="O20" s="40">
        <v>5000</v>
      </c>
      <c r="P20" s="40">
        <v>5000</v>
      </c>
      <c r="Q20" s="40">
        <v>5000</v>
      </c>
      <c r="R20" s="40">
        <v>5000</v>
      </c>
      <c r="S20" s="40">
        <v>5000</v>
      </c>
      <c r="T20" s="40">
        <v>5000</v>
      </c>
      <c r="U20" s="40">
        <v>5000</v>
      </c>
      <c r="V20" s="40">
        <v>5000</v>
      </c>
      <c r="W20" s="40">
        <v>5000</v>
      </c>
      <c r="X20" s="40">
        <v>5000</v>
      </c>
      <c r="Y20" s="40">
        <v>5000</v>
      </c>
      <c r="Z20" s="40">
        <v>5000</v>
      </c>
    </row>
    <row r="21" spans="1:26" x14ac:dyDescent="0.2">
      <c r="A21" s="1" t="s">
        <v>76</v>
      </c>
      <c r="B21" s="41">
        <f>10000</f>
        <v>10000</v>
      </c>
      <c r="C21" s="47">
        <f>$B$21+$B$21*30%</f>
        <v>13000</v>
      </c>
      <c r="D21" s="47">
        <f t="shared" ref="D21:Z21" si="2">$B$21+$B$21*30%</f>
        <v>13000</v>
      </c>
      <c r="E21" s="47">
        <f t="shared" si="2"/>
        <v>13000</v>
      </c>
      <c r="F21" s="47">
        <f t="shared" si="2"/>
        <v>13000</v>
      </c>
      <c r="G21" s="47">
        <f t="shared" si="2"/>
        <v>13000</v>
      </c>
      <c r="H21" s="47">
        <f t="shared" si="2"/>
        <v>13000</v>
      </c>
      <c r="I21" s="47">
        <f t="shared" si="2"/>
        <v>13000</v>
      </c>
      <c r="J21" s="47">
        <f t="shared" si="2"/>
        <v>13000</v>
      </c>
      <c r="K21" s="47">
        <f t="shared" si="2"/>
        <v>13000</v>
      </c>
      <c r="L21" s="47">
        <f t="shared" si="2"/>
        <v>13000</v>
      </c>
      <c r="M21" s="47">
        <f t="shared" si="2"/>
        <v>13000</v>
      </c>
      <c r="N21" s="47">
        <f t="shared" si="2"/>
        <v>13000</v>
      </c>
      <c r="O21" s="47">
        <f t="shared" si="2"/>
        <v>13000</v>
      </c>
      <c r="P21" s="47">
        <f t="shared" si="2"/>
        <v>13000</v>
      </c>
      <c r="Q21" s="47">
        <f t="shared" si="2"/>
        <v>13000</v>
      </c>
      <c r="R21" s="47">
        <f t="shared" si="2"/>
        <v>13000</v>
      </c>
      <c r="S21" s="47">
        <f t="shared" si="2"/>
        <v>13000</v>
      </c>
      <c r="T21" s="47">
        <f t="shared" si="2"/>
        <v>13000</v>
      </c>
      <c r="U21" s="47">
        <f t="shared" si="2"/>
        <v>13000</v>
      </c>
      <c r="V21" s="47">
        <f t="shared" si="2"/>
        <v>13000</v>
      </c>
      <c r="W21" s="47">
        <f t="shared" si="2"/>
        <v>13000</v>
      </c>
      <c r="X21" s="47">
        <f t="shared" si="2"/>
        <v>13000</v>
      </c>
      <c r="Y21" s="47">
        <f t="shared" si="2"/>
        <v>13000</v>
      </c>
      <c r="Z21" s="47">
        <f t="shared" si="2"/>
        <v>13000</v>
      </c>
    </row>
    <row r="22" spans="1:26" s="46" customFormat="1" x14ac:dyDescent="0.2">
      <c r="A22" s="48" t="s">
        <v>77</v>
      </c>
      <c r="B22" s="49"/>
      <c r="C22" s="50">
        <v>0</v>
      </c>
      <c r="D22" s="50">
        <v>0</v>
      </c>
      <c r="E22" s="50">
        <f>(C10+D10+E10-C13-D13-E13)*10%</f>
        <v>26550</v>
      </c>
      <c r="F22" s="50">
        <v>0</v>
      </c>
      <c r="G22" s="50">
        <v>0</v>
      </c>
      <c r="H22" s="50">
        <f>(F10+G10+H10-F13-G13-H13)*10%</f>
        <v>26550</v>
      </c>
      <c r="I22" s="50">
        <v>0</v>
      </c>
      <c r="J22" s="50">
        <v>0</v>
      </c>
      <c r="K22" s="50">
        <f>(I10+J10+K10-I13-J13-K13)*10%</f>
        <v>26550</v>
      </c>
      <c r="L22" s="50">
        <v>0</v>
      </c>
      <c r="M22" s="50">
        <v>0</v>
      </c>
      <c r="N22" s="50">
        <f>(L10+M10+N10-L13-M13-N13)*10%</f>
        <v>26550</v>
      </c>
      <c r="O22" s="50">
        <v>0</v>
      </c>
      <c r="P22" s="50">
        <v>0</v>
      </c>
      <c r="Q22" s="50">
        <f>(O10+P10+Q10-O13-P13-Q13)*10%</f>
        <v>26550</v>
      </c>
      <c r="R22" s="50">
        <v>0</v>
      </c>
      <c r="S22" s="50">
        <v>0</v>
      </c>
      <c r="T22" s="50">
        <f>(R10+S10+T10-R13-S13-T13)*10%</f>
        <v>26550</v>
      </c>
      <c r="U22" s="50">
        <v>0</v>
      </c>
      <c r="V22" s="50">
        <v>0</v>
      </c>
      <c r="W22" s="50">
        <f>(U10+V10+W10-U13-V13-W13)*10%</f>
        <v>26550</v>
      </c>
      <c r="X22" s="50">
        <v>0</v>
      </c>
      <c r="Y22" s="50">
        <v>0</v>
      </c>
      <c r="Z22" s="50">
        <f>(X10+Y10+Z10-X13-Y13-Z13)*10%</f>
        <v>26550</v>
      </c>
    </row>
    <row r="23" spans="1:26" ht="15" x14ac:dyDescent="0.25">
      <c r="A23" s="34" t="s">
        <v>33</v>
      </c>
      <c r="B23" s="37" t="s">
        <v>7</v>
      </c>
      <c r="C23" s="39">
        <f t="shared" ref="C23:Z23" si="3">C10-C13-C22</f>
        <v>88500</v>
      </c>
      <c r="D23" s="39">
        <f t="shared" si="3"/>
        <v>88500</v>
      </c>
      <c r="E23" s="39">
        <f t="shared" si="3"/>
        <v>61950</v>
      </c>
      <c r="F23" s="39">
        <f t="shared" si="3"/>
        <v>88500</v>
      </c>
      <c r="G23" s="39">
        <f t="shared" si="3"/>
        <v>88500</v>
      </c>
      <c r="H23" s="39">
        <f t="shared" si="3"/>
        <v>61950</v>
      </c>
      <c r="I23" s="39">
        <f t="shared" si="3"/>
        <v>88500</v>
      </c>
      <c r="J23" s="39">
        <f t="shared" si="3"/>
        <v>88500</v>
      </c>
      <c r="K23" s="39">
        <f t="shared" si="3"/>
        <v>61950</v>
      </c>
      <c r="L23" s="39">
        <f t="shared" si="3"/>
        <v>88500</v>
      </c>
      <c r="M23" s="39">
        <f t="shared" si="3"/>
        <v>88500</v>
      </c>
      <c r="N23" s="39">
        <f t="shared" si="3"/>
        <v>61950</v>
      </c>
      <c r="O23" s="39">
        <f t="shared" si="3"/>
        <v>88500</v>
      </c>
      <c r="P23" s="39">
        <f t="shared" si="3"/>
        <v>88500</v>
      </c>
      <c r="Q23" s="39">
        <f t="shared" si="3"/>
        <v>61950</v>
      </c>
      <c r="R23" s="39">
        <f t="shared" si="3"/>
        <v>88500</v>
      </c>
      <c r="S23" s="39">
        <f t="shared" si="3"/>
        <v>88500</v>
      </c>
      <c r="T23" s="39">
        <f t="shared" si="3"/>
        <v>61950</v>
      </c>
      <c r="U23" s="39">
        <f t="shared" si="3"/>
        <v>88500</v>
      </c>
      <c r="V23" s="39">
        <f t="shared" si="3"/>
        <v>88500</v>
      </c>
      <c r="W23" s="39">
        <f t="shared" si="3"/>
        <v>61950</v>
      </c>
      <c r="X23" s="39">
        <f t="shared" si="3"/>
        <v>88500</v>
      </c>
      <c r="Y23" s="39">
        <f t="shared" si="3"/>
        <v>88500</v>
      </c>
      <c r="Z23" s="39">
        <f t="shared" si="3"/>
        <v>61950</v>
      </c>
    </row>
    <row r="24" spans="1:26" x14ac:dyDescent="0.2">
      <c r="A24" s="1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44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5" x14ac:dyDescent="0.25">
      <c r="A25" s="4" t="s">
        <v>30</v>
      </c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44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x14ac:dyDescent="0.2">
      <c r="A26" s="1" t="s">
        <v>31</v>
      </c>
      <c r="B26" s="36"/>
      <c r="C26" s="35">
        <f>C23-B2</f>
        <v>-198800</v>
      </c>
      <c r="D26" s="35">
        <f t="shared" ref="D26:Z26" si="4">C26+D23</f>
        <v>-110300</v>
      </c>
      <c r="E26" s="35">
        <f t="shared" si="4"/>
        <v>-48350</v>
      </c>
      <c r="F26" s="35">
        <f t="shared" si="4"/>
        <v>40150</v>
      </c>
      <c r="G26" s="35">
        <f t="shared" si="4"/>
        <v>128650</v>
      </c>
      <c r="H26" s="35">
        <f t="shared" si="4"/>
        <v>190600</v>
      </c>
      <c r="I26" s="35">
        <f t="shared" si="4"/>
        <v>279100</v>
      </c>
      <c r="J26" s="35">
        <f t="shared" si="4"/>
        <v>367600</v>
      </c>
      <c r="K26" s="35">
        <f t="shared" si="4"/>
        <v>429550</v>
      </c>
      <c r="L26" s="35">
        <f t="shared" si="4"/>
        <v>518050</v>
      </c>
      <c r="M26" s="35">
        <f t="shared" si="4"/>
        <v>606550</v>
      </c>
      <c r="N26" s="35">
        <f t="shared" si="4"/>
        <v>668500</v>
      </c>
      <c r="O26" s="35">
        <f t="shared" si="4"/>
        <v>757000</v>
      </c>
      <c r="P26" s="35">
        <f t="shared" si="4"/>
        <v>845500</v>
      </c>
      <c r="Q26" s="35">
        <f t="shared" si="4"/>
        <v>907450</v>
      </c>
      <c r="R26" s="35">
        <f t="shared" si="4"/>
        <v>995950</v>
      </c>
      <c r="S26" s="35">
        <f t="shared" si="4"/>
        <v>1084450</v>
      </c>
      <c r="T26" s="35">
        <f t="shared" si="4"/>
        <v>1146400</v>
      </c>
      <c r="U26" s="35">
        <f t="shared" si="4"/>
        <v>1234900</v>
      </c>
      <c r="V26" s="35">
        <f t="shared" si="4"/>
        <v>1323400</v>
      </c>
      <c r="W26" s="35">
        <f t="shared" si="4"/>
        <v>1385350</v>
      </c>
      <c r="X26" s="35">
        <f t="shared" si="4"/>
        <v>1473850</v>
      </c>
      <c r="Y26" s="35">
        <f t="shared" si="4"/>
        <v>1562350</v>
      </c>
      <c r="Z26" s="35">
        <f t="shared" si="4"/>
        <v>1624300</v>
      </c>
    </row>
    <row r="27" spans="1:26" ht="19.5" customHeight="1" x14ac:dyDescent="0.2"/>
    <row r="28" spans="1:26" x14ac:dyDescent="0.2"/>
    <row r="29" spans="1:26" x14ac:dyDescent="0.2"/>
    <row r="30" spans="1:26" x14ac:dyDescent="0.2"/>
    <row r="31" spans="1:26" x14ac:dyDescent="0.2"/>
    <row r="32" spans="1:26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</sheetData>
  <phoneticPr fontId="1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90" zoomScaleNormal="90" workbookViewId="0">
      <selection activeCell="C8" sqref="C8"/>
    </sheetView>
  </sheetViews>
  <sheetFormatPr defaultRowHeight="14.25" x14ac:dyDescent="0.2"/>
  <cols>
    <col min="1" max="1" width="48.5703125" style="5" customWidth="1"/>
    <col min="2" max="2" width="12.140625" style="6" bestFit="1" customWidth="1"/>
    <col min="3" max="3" width="9.140625" style="7" bestFit="1" customWidth="1"/>
    <col min="4" max="6" width="10.28515625" style="7" customWidth="1"/>
    <col min="7" max="9" width="12.140625" style="7" bestFit="1" customWidth="1"/>
  </cols>
  <sheetData>
    <row r="1" spans="1:14" ht="15" x14ac:dyDescent="0.25">
      <c r="A1" s="1"/>
      <c r="B1" s="8" t="s">
        <v>8</v>
      </c>
      <c r="C1" s="9" t="s">
        <v>34</v>
      </c>
      <c r="D1" s="9" t="s">
        <v>35</v>
      </c>
      <c r="E1" s="9" t="s">
        <v>36</v>
      </c>
      <c r="F1" s="9" t="s">
        <v>37</v>
      </c>
      <c r="G1" s="9" t="s">
        <v>38</v>
      </c>
      <c r="H1" s="9" t="s">
        <v>39</v>
      </c>
      <c r="I1" s="9" t="s">
        <v>40</v>
      </c>
      <c r="J1" s="9" t="s">
        <v>41</v>
      </c>
      <c r="K1" s="9" t="s">
        <v>42</v>
      </c>
      <c r="L1" s="9" t="s">
        <v>43</v>
      </c>
      <c r="M1" s="9" t="s">
        <v>44</v>
      </c>
      <c r="N1" s="9" t="s">
        <v>45</v>
      </c>
    </row>
    <row r="2" spans="1:14" ht="15" x14ac:dyDescent="0.25">
      <c r="A2" s="4" t="s">
        <v>14</v>
      </c>
      <c r="B2" s="16">
        <f>B4+B5+B6+B7</f>
        <v>335000</v>
      </c>
      <c r="C2" s="3"/>
      <c r="D2" s="3"/>
      <c r="E2" s="3"/>
      <c r="F2" s="3"/>
      <c r="G2" s="3"/>
      <c r="H2" s="3"/>
      <c r="I2" s="3"/>
      <c r="J2" s="22"/>
      <c r="K2" s="22"/>
      <c r="L2" s="22"/>
      <c r="M2" s="22"/>
      <c r="N2" s="22"/>
    </row>
    <row r="3" spans="1:14" x14ac:dyDescent="0.2">
      <c r="A3" s="19" t="s">
        <v>16</v>
      </c>
      <c r="B3" s="18">
        <v>4</v>
      </c>
      <c r="C3" s="18">
        <v>4</v>
      </c>
      <c r="D3" s="18">
        <v>4</v>
      </c>
      <c r="E3" s="18">
        <v>4</v>
      </c>
      <c r="F3" s="18">
        <v>4</v>
      </c>
      <c r="G3" s="18">
        <v>4</v>
      </c>
      <c r="H3" s="18">
        <v>4</v>
      </c>
      <c r="I3" s="18">
        <v>4</v>
      </c>
      <c r="J3" s="18">
        <v>4</v>
      </c>
      <c r="K3" s="18">
        <v>4</v>
      </c>
      <c r="L3" s="18">
        <v>4</v>
      </c>
      <c r="M3" s="18">
        <v>4</v>
      </c>
      <c r="N3" s="18">
        <v>4</v>
      </c>
    </row>
    <row r="4" spans="1:14" s="11" customFormat="1" ht="28.5" x14ac:dyDescent="0.2">
      <c r="A4" s="10" t="s">
        <v>17</v>
      </c>
      <c r="B4" s="12">
        <f>B3*25000</f>
        <v>100000</v>
      </c>
      <c r="C4" s="13"/>
      <c r="D4" s="13"/>
      <c r="E4" s="13"/>
      <c r="F4" s="13"/>
      <c r="G4" s="13"/>
      <c r="H4" s="13"/>
      <c r="I4" s="13"/>
      <c r="J4" s="23"/>
      <c r="K4" s="23"/>
      <c r="L4" s="23"/>
      <c r="M4" s="23"/>
      <c r="N4" s="23"/>
    </row>
    <row r="5" spans="1:14" x14ac:dyDescent="0.2">
      <c r="A5" s="1" t="s">
        <v>32</v>
      </c>
      <c r="B5" s="21">
        <f>B3*50000</f>
        <v>200000</v>
      </c>
      <c r="C5" s="15" t="s">
        <v>7</v>
      </c>
      <c r="D5" s="15" t="s">
        <v>7</v>
      </c>
      <c r="E5" s="15" t="s">
        <v>7</v>
      </c>
      <c r="F5" s="15" t="s">
        <v>7</v>
      </c>
      <c r="G5" s="15" t="s">
        <v>7</v>
      </c>
      <c r="H5" s="15" t="s">
        <v>7</v>
      </c>
      <c r="I5" s="15" t="s">
        <v>7</v>
      </c>
      <c r="J5" s="22"/>
      <c r="K5" s="22"/>
      <c r="L5" s="22"/>
      <c r="M5" s="22"/>
      <c r="N5" s="22"/>
    </row>
    <row r="6" spans="1:14" x14ac:dyDescent="0.2">
      <c r="A6" s="1" t="s">
        <v>15</v>
      </c>
      <c r="B6" s="14">
        <v>20000</v>
      </c>
      <c r="C6" s="15"/>
      <c r="D6" s="15"/>
      <c r="E6" s="15"/>
      <c r="F6" s="15"/>
      <c r="G6" s="15"/>
      <c r="H6" s="15"/>
      <c r="I6" s="15"/>
      <c r="J6" s="22"/>
      <c r="K6" s="22"/>
      <c r="L6" s="22"/>
      <c r="M6" s="22"/>
      <c r="N6" s="22"/>
    </row>
    <row r="7" spans="1:14" x14ac:dyDescent="0.2">
      <c r="A7" s="1" t="s">
        <v>25</v>
      </c>
      <c r="B7" s="14">
        <v>15000</v>
      </c>
      <c r="C7" s="15"/>
      <c r="D7" s="15"/>
      <c r="E7" s="15"/>
      <c r="F7" s="15"/>
      <c r="G7" s="15"/>
      <c r="H7" s="15"/>
      <c r="I7" s="15"/>
      <c r="J7" s="22"/>
      <c r="K7" s="22"/>
      <c r="L7" s="22"/>
      <c r="M7" s="22"/>
      <c r="N7" s="22"/>
    </row>
    <row r="8" spans="1:14" x14ac:dyDescent="0.2">
      <c r="A8" s="27" t="s">
        <v>49</v>
      </c>
      <c r="B8" s="26">
        <f>136000</f>
        <v>136000</v>
      </c>
      <c r="C8" s="28">
        <v>0.81299999999999994</v>
      </c>
      <c r="D8" s="28">
        <v>1</v>
      </c>
      <c r="E8" s="28">
        <v>1.5</v>
      </c>
      <c r="F8" s="28">
        <v>0.878</v>
      </c>
      <c r="G8" s="28">
        <v>0.71499999999999997</v>
      </c>
      <c r="H8" s="28">
        <v>1</v>
      </c>
      <c r="I8" s="28">
        <v>0.878</v>
      </c>
      <c r="J8" s="29">
        <v>0.84599999999999997</v>
      </c>
      <c r="K8" s="29">
        <v>0.748</v>
      </c>
      <c r="L8" s="29">
        <v>0.878</v>
      </c>
      <c r="M8" s="29">
        <v>1.1060000000000001</v>
      </c>
      <c r="N8" s="29">
        <v>2.34</v>
      </c>
    </row>
    <row r="9" spans="1:14" ht="15" x14ac:dyDescent="0.25">
      <c r="A9" s="4" t="s">
        <v>20</v>
      </c>
      <c r="B9" s="16" t="s">
        <v>7</v>
      </c>
      <c r="C9" s="17">
        <f>$B$8*C8</f>
        <v>110567.99999999999</v>
      </c>
      <c r="D9" s="17">
        <f t="shared" ref="D9:N9" si="0">$B$8*D8</f>
        <v>136000</v>
      </c>
      <c r="E9" s="17">
        <f t="shared" si="0"/>
        <v>204000</v>
      </c>
      <c r="F9" s="17">
        <f t="shared" si="0"/>
        <v>119408</v>
      </c>
      <c r="G9" s="17">
        <f t="shared" si="0"/>
        <v>97240</v>
      </c>
      <c r="H9" s="17">
        <f t="shared" si="0"/>
        <v>136000</v>
      </c>
      <c r="I9" s="17">
        <f t="shared" si="0"/>
        <v>119408</v>
      </c>
      <c r="J9" s="17">
        <f t="shared" si="0"/>
        <v>115056</v>
      </c>
      <c r="K9" s="17">
        <f t="shared" si="0"/>
        <v>101728</v>
      </c>
      <c r="L9" s="17">
        <f t="shared" si="0"/>
        <v>119408</v>
      </c>
      <c r="M9" s="17">
        <f t="shared" si="0"/>
        <v>150416</v>
      </c>
      <c r="N9" s="17">
        <f t="shared" si="0"/>
        <v>318240</v>
      </c>
    </row>
    <row r="10" spans="1:14" ht="15" x14ac:dyDescent="0.25">
      <c r="A10" s="1" t="s">
        <v>18</v>
      </c>
      <c r="B10" s="16"/>
      <c r="C10" s="15">
        <f>C11/0.0015</f>
        <v>122853.33333333331</v>
      </c>
      <c r="D10" s="15">
        <f t="shared" ref="D10:N10" si="1">D11/0.0015</f>
        <v>143915.34391534392</v>
      </c>
      <c r="E10" s="15">
        <f t="shared" si="1"/>
        <v>170000</v>
      </c>
      <c r="F10" s="15">
        <f t="shared" si="1"/>
        <v>118813.9303482587</v>
      </c>
      <c r="G10" s="15">
        <f t="shared" si="1"/>
        <v>96756.218905472633</v>
      </c>
      <c r="H10" s="15">
        <f t="shared" si="1"/>
        <v>129523.80952380951</v>
      </c>
      <c r="I10" s="15">
        <f t="shared" si="1"/>
        <v>113721.90476190475</v>
      </c>
      <c r="J10" s="15">
        <f t="shared" si="1"/>
        <v>109577.14285714286</v>
      </c>
      <c r="K10" s="15">
        <f t="shared" si="1"/>
        <v>96883.809523809527</v>
      </c>
      <c r="L10" s="15">
        <f t="shared" si="1"/>
        <v>113721.90476190475</v>
      </c>
      <c r="M10" s="15">
        <f t="shared" si="1"/>
        <v>143253.33333333331</v>
      </c>
      <c r="N10" s="15">
        <f t="shared" si="1"/>
        <v>212160</v>
      </c>
    </row>
    <row r="11" spans="1:14" ht="15" x14ac:dyDescent="0.25">
      <c r="A11" s="1" t="s">
        <v>19</v>
      </c>
      <c r="B11" s="16"/>
      <c r="C11" s="15">
        <f>C9/C12</f>
        <v>184.27999999999997</v>
      </c>
      <c r="D11" s="15">
        <f t="shared" ref="D11:N11" si="2">D9/D12</f>
        <v>215.87301587301587</v>
      </c>
      <c r="E11" s="15">
        <f t="shared" si="2"/>
        <v>255</v>
      </c>
      <c r="F11" s="15">
        <f t="shared" si="2"/>
        <v>178.22089552238805</v>
      </c>
      <c r="G11" s="15">
        <f t="shared" si="2"/>
        <v>145.13432835820896</v>
      </c>
      <c r="H11" s="15">
        <f t="shared" si="2"/>
        <v>194.28571428571428</v>
      </c>
      <c r="I11" s="15">
        <f t="shared" si="2"/>
        <v>170.58285714285714</v>
      </c>
      <c r="J11" s="15">
        <f t="shared" si="2"/>
        <v>164.36571428571429</v>
      </c>
      <c r="K11" s="15">
        <f t="shared" si="2"/>
        <v>145.3257142857143</v>
      </c>
      <c r="L11" s="15">
        <f t="shared" si="2"/>
        <v>170.58285714285714</v>
      </c>
      <c r="M11" s="15">
        <f t="shared" si="2"/>
        <v>214.88</v>
      </c>
      <c r="N11" s="15">
        <f t="shared" si="2"/>
        <v>318.24</v>
      </c>
    </row>
    <row r="12" spans="1:14" ht="15" x14ac:dyDescent="0.25">
      <c r="A12" s="1" t="s">
        <v>21</v>
      </c>
      <c r="B12" s="16"/>
      <c r="C12" s="15">
        <v>600</v>
      </c>
      <c r="D12" s="15">
        <v>630</v>
      </c>
      <c r="E12" s="15">
        <v>800</v>
      </c>
      <c r="F12" s="15">
        <v>670</v>
      </c>
      <c r="G12" s="15">
        <v>670</v>
      </c>
      <c r="H12" s="15">
        <v>700</v>
      </c>
      <c r="I12" s="15">
        <v>700</v>
      </c>
      <c r="J12" s="15">
        <v>700</v>
      </c>
      <c r="K12" s="15">
        <v>700</v>
      </c>
      <c r="L12" s="15">
        <v>700</v>
      </c>
      <c r="M12" s="15">
        <v>700</v>
      </c>
      <c r="N12" s="15">
        <v>1000</v>
      </c>
    </row>
    <row r="13" spans="1:14" ht="15" x14ac:dyDescent="0.25">
      <c r="A13" s="1"/>
      <c r="B13" s="16"/>
      <c r="C13" s="17"/>
      <c r="D13" s="17"/>
      <c r="E13" s="17"/>
      <c r="F13" s="17"/>
      <c r="G13" s="17"/>
      <c r="H13" s="17"/>
      <c r="I13" s="17"/>
      <c r="J13" s="22"/>
      <c r="K13" s="22"/>
      <c r="L13" s="22"/>
      <c r="M13" s="22"/>
      <c r="N13" s="22"/>
    </row>
    <row r="14" spans="1:14" ht="15" x14ac:dyDescent="0.25">
      <c r="A14" s="4" t="s">
        <v>22</v>
      </c>
      <c r="B14" s="16"/>
      <c r="C14" s="17">
        <f>C15+C16+C17+C18</f>
        <v>58300.723999999995</v>
      </c>
      <c r="D14" s="17">
        <f t="shared" ref="D14:N14" si="3">D15+D16+D17+D18</f>
        <v>58348</v>
      </c>
      <c r="E14" s="17">
        <f t="shared" si="3"/>
        <v>64822</v>
      </c>
      <c r="F14" s="17">
        <f t="shared" si="3"/>
        <v>57012.343999999997</v>
      </c>
      <c r="G14" s="17">
        <f t="shared" si="3"/>
        <v>57227.82</v>
      </c>
      <c r="H14" s="17">
        <f t="shared" si="3"/>
        <v>58348</v>
      </c>
      <c r="I14" s="17">
        <f t="shared" si="3"/>
        <v>59012.343999999997</v>
      </c>
      <c r="J14" s="17">
        <f t="shared" si="3"/>
        <v>58663.008000000002</v>
      </c>
      <c r="K14" s="17">
        <f t="shared" si="3"/>
        <v>57591.103999999992</v>
      </c>
      <c r="L14" s="17">
        <f t="shared" si="3"/>
        <v>59015.343999999997</v>
      </c>
      <c r="M14" s="17">
        <f t="shared" si="3"/>
        <v>61512.487999999998</v>
      </c>
      <c r="N14" s="17">
        <f t="shared" si="3"/>
        <v>75023.320000000007</v>
      </c>
    </row>
    <row r="15" spans="1:14" x14ac:dyDescent="0.2">
      <c r="A15" s="1" t="s">
        <v>24</v>
      </c>
      <c r="B15" s="14"/>
      <c r="C15" s="15">
        <f>B3*5000</f>
        <v>20000</v>
      </c>
      <c r="D15" s="15">
        <f t="shared" ref="D15:N15" si="4">C3*5000</f>
        <v>20000</v>
      </c>
      <c r="E15" s="15">
        <f t="shared" si="4"/>
        <v>20000</v>
      </c>
      <c r="F15" s="15">
        <f t="shared" si="4"/>
        <v>20000</v>
      </c>
      <c r="G15" s="15">
        <f t="shared" si="4"/>
        <v>20000</v>
      </c>
      <c r="H15" s="15">
        <f t="shared" si="4"/>
        <v>20000</v>
      </c>
      <c r="I15" s="15">
        <f t="shared" si="4"/>
        <v>20000</v>
      </c>
      <c r="J15" s="15">
        <f t="shared" si="4"/>
        <v>20000</v>
      </c>
      <c r="K15" s="15">
        <f t="shared" si="4"/>
        <v>20000</v>
      </c>
      <c r="L15" s="15">
        <f t="shared" si="4"/>
        <v>20000</v>
      </c>
      <c r="M15" s="15">
        <f t="shared" si="4"/>
        <v>20000</v>
      </c>
      <c r="N15" s="15">
        <f t="shared" si="4"/>
        <v>20000</v>
      </c>
    </row>
    <row r="16" spans="1:14" x14ac:dyDescent="0.2">
      <c r="A16" s="1" t="s">
        <v>28</v>
      </c>
      <c r="B16" s="14"/>
      <c r="C16" s="15">
        <f>(8000+C9/2*7%)*2*1.15</f>
        <v>27300.723999999995</v>
      </c>
      <c r="D16" s="15">
        <f t="shared" ref="D16:N16" si="5">(8000+D9/2*7%)*2*1.15</f>
        <v>29347.999999999996</v>
      </c>
      <c r="E16" s="15">
        <f t="shared" si="5"/>
        <v>34822</v>
      </c>
      <c r="F16" s="15">
        <f t="shared" si="5"/>
        <v>28012.344000000001</v>
      </c>
      <c r="G16" s="15">
        <f t="shared" si="5"/>
        <v>26227.82</v>
      </c>
      <c r="H16" s="15">
        <f t="shared" si="5"/>
        <v>29347.999999999996</v>
      </c>
      <c r="I16" s="15">
        <f t="shared" si="5"/>
        <v>28012.344000000001</v>
      </c>
      <c r="J16" s="15">
        <f t="shared" si="5"/>
        <v>27662.008000000002</v>
      </c>
      <c r="K16" s="15">
        <f t="shared" si="5"/>
        <v>26589.103999999996</v>
      </c>
      <c r="L16" s="15">
        <f t="shared" si="5"/>
        <v>28012.344000000001</v>
      </c>
      <c r="M16" s="15">
        <f t="shared" si="5"/>
        <v>30508.488000000001</v>
      </c>
      <c r="N16" s="15">
        <f t="shared" si="5"/>
        <v>44018.32</v>
      </c>
    </row>
    <row r="17" spans="1:15" x14ac:dyDescent="0.2">
      <c r="A17" s="1" t="s">
        <v>23</v>
      </c>
      <c r="B17" s="14"/>
      <c r="C17" s="15">
        <v>5000</v>
      </c>
      <c r="D17" s="15">
        <v>3000</v>
      </c>
      <c r="E17" s="15">
        <v>4000</v>
      </c>
      <c r="F17" s="15">
        <v>3000</v>
      </c>
      <c r="G17" s="15">
        <v>5000</v>
      </c>
      <c r="H17" s="15">
        <v>3000</v>
      </c>
      <c r="I17" s="15">
        <v>5000</v>
      </c>
      <c r="J17" s="15">
        <v>5001</v>
      </c>
      <c r="K17" s="15">
        <v>5002</v>
      </c>
      <c r="L17" s="15">
        <v>5003</v>
      </c>
      <c r="M17" s="15">
        <v>5004</v>
      </c>
      <c r="N17" s="15">
        <v>5005</v>
      </c>
    </row>
    <row r="18" spans="1:15" x14ac:dyDescent="0.2">
      <c r="A18" s="1" t="s">
        <v>29</v>
      </c>
      <c r="B18" s="14"/>
      <c r="C18" s="15">
        <f>1500*C3</f>
        <v>6000</v>
      </c>
      <c r="D18" s="15">
        <f t="shared" ref="D18:N18" si="6">1500*D3</f>
        <v>6000</v>
      </c>
      <c r="E18" s="15">
        <f t="shared" si="6"/>
        <v>6000</v>
      </c>
      <c r="F18" s="15">
        <f t="shared" si="6"/>
        <v>6000</v>
      </c>
      <c r="G18" s="15">
        <f t="shared" si="6"/>
        <v>6000</v>
      </c>
      <c r="H18" s="15">
        <f t="shared" si="6"/>
        <v>6000</v>
      </c>
      <c r="I18" s="15">
        <f t="shared" si="6"/>
        <v>6000</v>
      </c>
      <c r="J18" s="15">
        <f t="shared" si="6"/>
        <v>6000</v>
      </c>
      <c r="K18" s="15">
        <f t="shared" si="6"/>
        <v>6000</v>
      </c>
      <c r="L18" s="15">
        <f t="shared" si="6"/>
        <v>6000</v>
      </c>
      <c r="M18" s="15">
        <f t="shared" si="6"/>
        <v>6000</v>
      </c>
      <c r="N18" s="15">
        <f t="shared" si="6"/>
        <v>6000</v>
      </c>
    </row>
    <row r="19" spans="1:15" x14ac:dyDescent="0.2">
      <c r="A19" s="1"/>
      <c r="B19" s="2"/>
      <c r="C19" s="3"/>
      <c r="D19" s="3"/>
      <c r="E19" s="3"/>
      <c r="F19" s="3"/>
      <c r="G19" s="3"/>
      <c r="H19" s="3"/>
      <c r="I19" s="3"/>
      <c r="J19" s="22"/>
      <c r="K19" s="22"/>
      <c r="L19" s="22"/>
      <c r="M19" s="22"/>
      <c r="N19" s="22"/>
    </row>
    <row r="20" spans="1:15" ht="15" x14ac:dyDescent="0.25">
      <c r="A20" s="4" t="s">
        <v>33</v>
      </c>
      <c r="B20" s="16"/>
      <c r="C20" s="17">
        <f>C22-C14</f>
        <v>16000.972000000002</v>
      </c>
      <c r="D20" s="17">
        <f t="shared" ref="D20:N20" si="7">D22-D14</f>
        <v>31412</v>
      </c>
      <c r="E20" s="17">
        <f t="shared" si="7"/>
        <v>69818</v>
      </c>
      <c r="F20" s="17">
        <f t="shared" si="7"/>
        <v>20841.672000000006</v>
      </c>
      <c r="G20" s="17">
        <f t="shared" si="7"/>
        <v>6172.6599999999962</v>
      </c>
      <c r="H20" s="17">
        <f t="shared" si="7"/>
        <v>29236</v>
      </c>
      <c r="I20" s="17">
        <f t="shared" si="7"/>
        <v>17886.407999999996</v>
      </c>
      <c r="J20" s="17">
        <f t="shared" si="7"/>
        <v>15433.055999999997</v>
      </c>
      <c r="K20" s="17">
        <f t="shared" si="7"/>
        <v>7921.7280000000028</v>
      </c>
      <c r="L20" s="17">
        <f t="shared" si="7"/>
        <v>17883.407999999996</v>
      </c>
      <c r="M20" s="17">
        <f t="shared" si="7"/>
        <v>35355.415999999997</v>
      </c>
      <c r="N20" s="17">
        <f t="shared" si="7"/>
        <v>129923.23999999999</v>
      </c>
    </row>
    <row r="21" spans="1:15" x14ac:dyDescent="0.2">
      <c r="A21" s="1" t="s">
        <v>26</v>
      </c>
      <c r="B21" s="2"/>
      <c r="C21" s="20">
        <f>250%/(100%-18%)-100%</f>
        <v>2.0487804878048776</v>
      </c>
      <c r="D21" s="20">
        <f>250%/(100%-15%)-100%</f>
        <v>1.9411764705882355</v>
      </c>
      <c r="E21" s="20">
        <f>250%/(100%-15%)-100%</f>
        <v>1.9411764705882355</v>
      </c>
      <c r="F21" s="20">
        <f>250%/(100%-13%)-100%</f>
        <v>1.8735632183908044</v>
      </c>
      <c r="G21" s="20">
        <f>250%/(100%-13%)-100%</f>
        <v>1.8735632183908044</v>
      </c>
      <c r="H21" s="20">
        <f t="shared" ref="H21:N21" si="8">250%/(100%-11%)-100%</f>
        <v>1.8089887640449436</v>
      </c>
      <c r="I21" s="20">
        <f t="shared" si="8"/>
        <v>1.8089887640449436</v>
      </c>
      <c r="J21" s="20">
        <f t="shared" si="8"/>
        <v>1.8089887640449436</v>
      </c>
      <c r="K21" s="20">
        <f t="shared" si="8"/>
        <v>1.8089887640449436</v>
      </c>
      <c r="L21" s="20">
        <f t="shared" si="8"/>
        <v>1.8089887640449436</v>
      </c>
      <c r="M21" s="20">
        <f t="shared" si="8"/>
        <v>1.8089887640449436</v>
      </c>
      <c r="N21" s="20">
        <f t="shared" si="8"/>
        <v>1.8089887640449436</v>
      </c>
    </row>
    <row r="22" spans="1:15" x14ac:dyDescent="0.2">
      <c r="A22" s="1" t="s">
        <v>27</v>
      </c>
      <c r="B22" s="14"/>
      <c r="C22" s="15">
        <f>C9-C9/(C21+100%)</f>
        <v>74301.695999999996</v>
      </c>
      <c r="D22" s="15">
        <f t="shared" ref="D22:N22" si="9">D9-D9/(D21+100%)</f>
        <v>89760</v>
      </c>
      <c r="E22" s="15">
        <f t="shared" si="9"/>
        <v>134640</v>
      </c>
      <c r="F22" s="15">
        <f t="shared" si="9"/>
        <v>77854.016000000003</v>
      </c>
      <c r="G22" s="15">
        <f t="shared" si="9"/>
        <v>63400.479999999996</v>
      </c>
      <c r="H22" s="15">
        <f t="shared" si="9"/>
        <v>87584</v>
      </c>
      <c r="I22" s="15">
        <f t="shared" si="9"/>
        <v>76898.751999999993</v>
      </c>
      <c r="J22" s="15">
        <f t="shared" si="9"/>
        <v>74096.063999999998</v>
      </c>
      <c r="K22" s="15">
        <f t="shared" si="9"/>
        <v>65512.831999999995</v>
      </c>
      <c r="L22" s="15">
        <f t="shared" si="9"/>
        <v>76898.751999999993</v>
      </c>
      <c r="M22" s="15">
        <f t="shared" si="9"/>
        <v>96867.903999999995</v>
      </c>
      <c r="N22" s="15">
        <f t="shared" si="9"/>
        <v>204946.56</v>
      </c>
    </row>
    <row r="23" spans="1:15" x14ac:dyDescent="0.2">
      <c r="A23" s="1"/>
      <c r="B23" s="14"/>
      <c r="C23" s="15">
        <f>C9/C21</f>
        <v>53967.71428571429</v>
      </c>
      <c r="D23" s="15"/>
      <c r="E23" s="15"/>
      <c r="F23" s="15"/>
      <c r="G23" s="15"/>
      <c r="H23" s="15"/>
      <c r="I23" s="15"/>
      <c r="J23" s="22"/>
      <c r="K23" s="22"/>
      <c r="L23" s="22"/>
      <c r="M23" s="22"/>
      <c r="N23" s="22"/>
    </row>
    <row r="24" spans="1:15" ht="15" x14ac:dyDescent="0.25">
      <c r="A24" s="4" t="s">
        <v>30</v>
      </c>
      <c r="B24" s="14"/>
      <c r="C24" s="15"/>
      <c r="D24" s="15"/>
      <c r="E24" s="15"/>
      <c r="F24" s="15"/>
      <c r="G24" s="15"/>
      <c r="H24" s="15"/>
      <c r="I24" s="15"/>
      <c r="J24" s="22"/>
      <c r="K24" s="22"/>
      <c r="L24" s="22"/>
      <c r="M24" s="22"/>
      <c r="N24" s="22"/>
    </row>
    <row r="25" spans="1:15" x14ac:dyDescent="0.2">
      <c r="A25" s="1" t="s">
        <v>31</v>
      </c>
      <c r="B25" s="2"/>
      <c r="C25" s="15">
        <f>C20-B2+B5</f>
        <v>-118999.02799999999</v>
      </c>
      <c r="D25" s="15">
        <f>C25+D20</f>
        <v>-87587.027999999991</v>
      </c>
      <c r="E25" s="15">
        <f t="shared" ref="E25:N25" si="10">D25+E20</f>
        <v>-17769.027999999991</v>
      </c>
      <c r="F25" s="24">
        <f t="shared" si="10"/>
        <v>3072.6440000000148</v>
      </c>
      <c r="G25" s="15">
        <f t="shared" si="10"/>
        <v>9245.304000000011</v>
      </c>
      <c r="H25" s="15">
        <f t="shared" si="10"/>
        <v>38481.304000000011</v>
      </c>
      <c r="I25" s="15">
        <f t="shared" si="10"/>
        <v>56367.712000000007</v>
      </c>
      <c r="J25" s="15">
        <f t="shared" si="10"/>
        <v>71800.768000000011</v>
      </c>
      <c r="K25" s="15">
        <f t="shared" si="10"/>
        <v>79722.496000000014</v>
      </c>
      <c r="L25" s="15">
        <f t="shared" si="10"/>
        <v>97605.90400000001</v>
      </c>
      <c r="M25" s="15">
        <f t="shared" si="10"/>
        <v>132961.32</v>
      </c>
      <c r="N25" s="15">
        <f t="shared" si="10"/>
        <v>262884.56</v>
      </c>
    </row>
    <row r="26" spans="1:15" x14ac:dyDescent="0.2">
      <c r="A26" s="1"/>
      <c r="B26" s="2"/>
      <c r="C26" s="3"/>
      <c r="D26" s="3"/>
      <c r="E26" s="3"/>
      <c r="F26" s="3"/>
      <c r="G26" s="3"/>
      <c r="H26" s="3"/>
      <c r="I26" s="3"/>
      <c r="J26" s="22"/>
      <c r="K26" s="22"/>
      <c r="L26" s="22"/>
      <c r="M26" s="22"/>
      <c r="N26" s="22"/>
    </row>
    <row r="27" spans="1:15" x14ac:dyDescent="0.2">
      <c r="A27" s="1" t="s">
        <v>47</v>
      </c>
      <c r="B27" s="2"/>
      <c r="C27" s="15">
        <f>C9-C22</f>
        <v>36266.303999999989</v>
      </c>
      <c r="D27" s="15">
        <f t="shared" ref="D27:N27" si="11">D9-D22</f>
        <v>46240</v>
      </c>
      <c r="E27" s="15">
        <f t="shared" si="11"/>
        <v>69360</v>
      </c>
      <c r="F27" s="15">
        <f t="shared" si="11"/>
        <v>41553.983999999997</v>
      </c>
      <c r="G27" s="15">
        <f t="shared" si="11"/>
        <v>33839.520000000004</v>
      </c>
      <c r="H27" s="15">
        <f t="shared" si="11"/>
        <v>48416</v>
      </c>
      <c r="I27" s="15">
        <f t="shared" si="11"/>
        <v>42509.248000000007</v>
      </c>
      <c r="J27" s="15">
        <f t="shared" si="11"/>
        <v>40959.936000000002</v>
      </c>
      <c r="K27" s="15">
        <f t="shared" si="11"/>
        <v>36215.168000000005</v>
      </c>
      <c r="L27" s="15">
        <f t="shared" si="11"/>
        <v>42509.248000000007</v>
      </c>
      <c r="M27" s="15">
        <f t="shared" si="11"/>
        <v>53548.096000000005</v>
      </c>
      <c r="N27" s="15">
        <f t="shared" si="11"/>
        <v>113293.44</v>
      </c>
    </row>
    <row r="28" spans="1:15" x14ac:dyDescent="0.2">
      <c r="A28" s="1" t="s">
        <v>46</v>
      </c>
      <c r="B28" s="14">
        <f>B5</f>
        <v>200000</v>
      </c>
      <c r="C28" s="14">
        <f>B28+B28*0.1</f>
        <v>220000</v>
      </c>
      <c r="D28" s="14">
        <f>C28+B28*0.2</f>
        <v>260000</v>
      </c>
      <c r="E28" s="14">
        <f>B28+B28*0.1</f>
        <v>220000</v>
      </c>
      <c r="F28" s="14">
        <f>B28</f>
        <v>200000</v>
      </c>
      <c r="G28" s="14">
        <f>F28+B28*0.1</f>
        <v>220000</v>
      </c>
      <c r="H28" s="14">
        <f>B28</f>
        <v>200000</v>
      </c>
      <c r="I28" s="14">
        <f>H28+B28*0.2</f>
        <v>240000</v>
      </c>
      <c r="J28" s="14">
        <f>I28*0.9</f>
        <v>216000</v>
      </c>
      <c r="K28" s="14">
        <f>J28+B28*0.05</f>
        <v>226000</v>
      </c>
      <c r="L28" s="14">
        <f>B28+B28*0.1</f>
        <v>220000</v>
      </c>
      <c r="M28" s="14">
        <f>L28+B28*0.4</f>
        <v>300000</v>
      </c>
      <c r="N28" s="14">
        <f>M28*0.8</f>
        <v>240000</v>
      </c>
    </row>
    <row r="29" spans="1:15" x14ac:dyDescent="0.2">
      <c r="A29" s="1" t="s">
        <v>48</v>
      </c>
      <c r="B29" s="2"/>
      <c r="C29" s="24">
        <f t="shared" ref="C29:N29" si="12">C28-B28+C27</f>
        <v>56266.303999999989</v>
      </c>
      <c r="D29" s="24">
        <f t="shared" si="12"/>
        <v>86240</v>
      </c>
      <c r="E29" s="15">
        <f t="shared" si="12"/>
        <v>29360</v>
      </c>
      <c r="F29" s="15">
        <f t="shared" si="12"/>
        <v>21553.983999999997</v>
      </c>
      <c r="G29" s="24">
        <f t="shared" si="12"/>
        <v>53839.520000000004</v>
      </c>
      <c r="H29" s="15">
        <f t="shared" si="12"/>
        <v>28416</v>
      </c>
      <c r="I29" s="24">
        <f t="shared" si="12"/>
        <v>82509.248000000007</v>
      </c>
      <c r="J29" s="15">
        <f t="shared" si="12"/>
        <v>16959.936000000002</v>
      </c>
      <c r="K29" s="15">
        <f t="shared" si="12"/>
        <v>46215.168000000005</v>
      </c>
      <c r="L29" s="15">
        <f t="shared" si="12"/>
        <v>36509.248000000007</v>
      </c>
      <c r="M29" s="24">
        <f t="shared" si="12"/>
        <v>133548.09600000002</v>
      </c>
      <c r="N29" s="24">
        <f t="shared" si="12"/>
        <v>53293.440000000002</v>
      </c>
      <c r="O29" s="25"/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сезон</vt:lpstr>
    </vt:vector>
  </TitlesOfParts>
  <Company>JENAVI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TVelikanova</dc:creator>
  <cp:lastModifiedBy>Виктория</cp:lastModifiedBy>
  <cp:lastPrinted>2007-01-11T11:37:36Z</cp:lastPrinted>
  <dcterms:created xsi:type="dcterms:W3CDTF">2006-12-26T15:06:54Z</dcterms:created>
  <dcterms:modified xsi:type="dcterms:W3CDTF">2014-08-20T17:54:03Z</dcterms:modified>
</cp:coreProperties>
</file>